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30" windowWidth="12120" windowHeight="4320" activeTab="0"/>
  </bookViews>
  <sheets>
    <sheet name="English Profitability Calcs" sheetId="1" r:id="rId1"/>
  </sheets>
  <definedNames>
    <definedName name="_xlnm.Print_Area" localSheetId="0">'English Profitability Calcs'!$B$1:$J$178</definedName>
  </definedNames>
  <calcPr fullCalcOnLoad="1"/>
</workbook>
</file>

<file path=xl/comments1.xml><?xml version="1.0" encoding="utf-8"?>
<comments xmlns="http://schemas.openxmlformats.org/spreadsheetml/2006/main">
  <authors>
    <author>Chema</author>
    <author>Paulo</author>
  </authors>
  <commentList>
    <comment ref="D55" authorId="0">
      <text>
        <r>
          <rPr>
            <b/>
            <sz val="8"/>
            <rFont val="Tahoma"/>
            <family val="0"/>
          </rPr>
          <t xml:space="preserve">Chema:
</t>
        </r>
        <r>
          <rPr>
            <b/>
            <sz val="12"/>
            <rFont val="Tahoma"/>
            <family val="2"/>
          </rPr>
          <t>aceite motor 1,90 p / día
aceita Kara 0,92 p / día
aceite lubricante 0,26 p / día</t>
        </r>
      </text>
    </comment>
    <comment ref="D33" authorId="1">
      <text>
        <r>
          <rPr>
            <b/>
            <sz val="8"/>
            <rFont val="Tahoma"/>
            <family val="0"/>
          </rPr>
          <t>Paulo:</t>
        </r>
        <r>
          <rPr>
            <sz val="8"/>
            <rFont val="Tahoma"/>
            <family val="0"/>
          </rPr>
          <t xml:space="preserve">
Se considera que durante el primer año de trabajo el equipo funcionará al 85 % debido al proceso de aprendizaje en el uso del aserradero como así también inconvenientes surgidos de conocimiento del sistema</t>
        </r>
      </text>
    </comment>
  </commentList>
</comments>
</file>

<file path=xl/sharedStrings.xml><?xml version="1.0" encoding="utf-8"?>
<sst xmlns="http://schemas.openxmlformats.org/spreadsheetml/2006/main" count="229" uniqueCount="131">
  <si>
    <t>m3</t>
  </si>
  <si>
    <t>%</t>
  </si>
  <si>
    <t>KARA F2000 ex works</t>
  </si>
  <si>
    <t>Kara F 2000</t>
  </si>
  <si>
    <t>Prom. pesos/m3</t>
  </si>
  <si>
    <t>Total</t>
  </si>
  <si>
    <t>Producción</t>
  </si>
  <si>
    <t>INDERFOR OY</t>
  </si>
  <si>
    <t>Modelo de aserradero</t>
  </si>
  <si>
    <t>Costaneros</t>
  </si>
  <si>
    <t>Post secado</t>
  </si>
  <si>
    <t>Tablas aserradas</t>
  </si>
  <si>
    <t>Requerimiento de rollizos</t>
  </si>
  <si>
    <t>Costo de rollizos puestos en el  aserradero</t>
  </si>
  <si>
    <t>Costo anual de rollizos</t>
  </si>
  <si>
    <t>Consumo de combustible</t>
  </si>
  <si>
    <t>Anio3</t>
  </si>
  <si>
    <t>Tipo de impulsor</t>
  </si>
  <si>
    <t>Precio por litro gasoil</t>
  </si>
  <si>
    <t>Numero de turnos</t>
  </si>
  <si>
    <t>Horas por turno</t>
  </si>
  <si>
    <t>Tiempo efectivo de trabajo por turno</t>
  </si>
  <si>
    <t>Consumo de combustible por hora</t>
  </si>
  <si>
    <t xml:space="preserve">Numero de tractores o motores </t>
  </si>
  <si>
    <t>Consumo total de combustible</t>
  </si>
  <si>
    <t>Costos totales</t>
  </si>
  <si>
    <t>Otros costos internos (lubricantes, Halocide)</t>
  </si>
  <si>
    <t>Costo de lubricante/dia</t>
  </si>
  <si>
    <t>Consumo anual</t>
  </si>
  <si>
    <t>Sueldos y salarios</t>
  </si>
  <si>
    <t>Supervisor o capataz</t>
  </si>
  <si>
    <t>personas por turno</t>
  </si>
  <si>
    <t>Salario mensual</t>
  </si>
  <si>
    <t>Turnos</t>
  </si>
  <si>
    <t>Meses</t>
  </si>
  <si>
    <t>Operador</t>
  </si>
  <si>
    <t>Asistente 1 (estiba de tablas)</t>
  </si>
  <si>
    <t>Asistente 2 (estiba de costaneros)</t>
  </si>
  <si>
    <t>Total de empleados por turno</t>
  </si>
  <si>
    <t>Costo total de salarios</t>
  </si>
  <si>
    <t/>
  </si>
  <si>
    <t>Costo mantenimiento de equipos</t>
  </si>
  <si>
    <t>Mantenimiento de tractor por mes</t>
  </si>
  <si>
    <t>Repuestos</t>
  </si>
  <si>
    <t>Repuestos del Aserradero Kara</t>
  </si>
  <si>
    <t>Meses trabajados</t>
  </si>
  <si>
    <t>Costos totales de mantenimiento</t>
  </si>
  <si>
    <t>Alquiler casillas empleados</t>
  </si>
  <si>
    <t>Ropa y elementos de seguridad</t>
  </si>
  <si>
    <t>Resumen de Costos</t>
  </si>
  <si>
    <t>Materia prima</t>
  </si>
  <si>
    <t>Salarios</t>
  </si>
  <si>
    <t>Mantenimiento</t>
  </si>
  <si>
    <t>Otros Variables</t>
  </si>
  <si>
    <t>COSTOS TOTALES</t>
  </si>
  <si>
    <t>Total de madera aserrada (m3)</t>
  </si>
  <si>
    <t>Costaneros (m3)</t>
  </si>
  <si>
    <t>Productos comercializables</t>
  </si>
  <si>
    <t>Madera aserrada (m3)</t>
  </si>
  <si>
    <t>Precio madera aserrada (m3)</t>
  </si>
  <si>
    <t>Precio costaneros (m3)</t>
  </si>
  <si>
    <t>Periodo considerado</t>
  </si>
  <si>
    <t>% del valor original al finalizar el proyecto</t>
  </si>
  <si>
    <t>Costos Totales</t>
  </si>
  <si>
    <t>Resumen</t>
  </si>
  <si>
    <t>Costo en Pesos</t>
  </si>
  <si>
    <t>Costos variables y fijos</t>
  </si>
  <si>
    <t>Margen bruto (previo Ing. Ganancias)</t>
  </si>
  <si>
    <t>% Ingreso a las ganancias</t>
  </si>
  <si>
    <t>Materia Prima</t>
  </si>
  <si>
    <t>Consumibles</t>
  </si>
  <si>
    <t>Personal</t>
  </si>
  <si>
    <t>Otros Costos</t>
  </si>
  <si>
    <t>Ingresos</t>
  </si>
  <si>
    <t>Consideraciones Financieras</t>
  </si>
  <si>
    <t>Resumen del Proyecto</t>
  </si>
  <si>
    <t>Estudio de factibilidad económica y comercial para aserradero KARA F2000 Fijo/portail</t>
  </si>
  <si>
    <t>Año1</t>
  </si>
  <si>
    <t>Año2</t>
  </si>
  <si>
    <t>Año3</t>
  </si>
  <si>
    <t>Año4</t>
  </si>
  <si>
    <t>Año5</t>
  </si>
  <si>
    <t>Ingreso Año1</t>
  </si>
  <si>
    <t>Ingreso Año2</t>
  </si>
  <si>
    <t>Ingreso Año3</t>
  </si>
  <si>
    <t>Ingreso Año4</t>
  </si>
  <si>
    <t>Ingreso Año5</t>
  </si>
  <si>
    <t>Resultado luego de 5 años</t>
  </si>
  <si>
    <t>RETORNO DE LA INVERSIÓN (AÑOS)</t>
  </si>
  <si>
    <t>PROYECTO: PRODUCCIÓN DE MADERA ASERRADA CON ASERRADERO FINLANDÉS PARA PEQUEÑAS Y MEDIANAS EMPRESAS FORESTALES</t>
  </si>
  <si>
    <t>Datos Técnicos</t>
  </si>
  <si>
    <t>Información Técnica</t>
  </si>
  <si>
    <t>Producción de madera aserrada</t>
  </si>
  <si>
    <t>m3 @100% producción</t>
  </si>
  <si>
    <t>Relación materia prima/tablas</t>
  </si>
  <si>
    <t>Aserrín</t>
  </si>
  <si>
    <t>Capacidad actual de operación del aserradero</t>
  </si>
  <si>
    <t>Volumen de aserrín</t>
  </si>
  <si>
    <t xml:space="preserve">Producción de tablas </t>
  </si>
  <si>
    <t>x litro</t>
  </si>
  <si>
    <t>Numero de días trabajados por año</t>
  </si>
  <si>
    <t>litros x hora</t>
  </si>
  <si>
    <t xml:space="preserve">litros  </t>
  </si>
  <si>
    <t>x litros</t>
  </si>
  <si>
    <t>Costo de comercialización y manejo de la producción</t>
  </si>
  <si>
    <t>Alquiler Galpón</t>
  </si>
  <si>
    <t>Costos mano de obra en galpón</t>
  </si>
  <si>
    <t>Otros variables (Telefonía, equipos de seguridad)</t>
  </si>
  <si>
    <t>Teléfono</t>
  </si>
  <si>
    <t>Comercialización</t>
  </si>
  <si>
    <t>Componentes de la producción</t>
  </si>
  <si>
    <t>Aserrín (m)</t>
  </si>
  <si>
    <t>Aserrín (m3)</t>
  </si>
  <si>
    <t>Inflación anual</t>
  </si>
  <si>
    <t>Depreciación de la maquinaria</t>
  </si>
  <si>
    <t>años</t>
  </si>
  <si>
    <t>Amortización</t>
  </si>
  <si>
    <t>Resumen financiero y Amortización</t>
  </si>
  <si>
    <t>Ingreso Bruto</t>
  </si>
  <si>
    <t>Ingreso Neto por año</t>
  </si>
  <si>
    <t>Funguicida maderas blandas</t>
  </si>
  <si>
    <t>Movimiento de madera en Galpón</t>
  </si>
  <si>
    <t>Combustible, lubricantes, Funguicida</t>
  </si>
  <si>
    <t>Producción diaria (m3)</t>
  </si>
  <si>
    <t>Relación pesos/ euro</t>
  </si>
  <si>
    <t>Kara F2000 puesto en Argentina, nacionalizado</t>
  </si>
  <si>
    <t>Tractor/motor. Potencia 120 HP</t>
  </si>
  <si>
    <t>Tractor/Motor</t>
  </si>
  <si>
    <t xml:space="preserve">Materia prima </t>
  </si>
  <si>
    <t>DATOS PARA LA REGIÓN TIMBÚES CON MADERA DE EUCALYPTUS COLORADO</t>
  </si>
  <si>
    <t>PRECIO KARA 2000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</si>
</sst>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#,##0.00\ [$mk-40B];\-#,##0.00\ [$mk-40B]"/>
    <numFmt numFmtId="184" formatCode="#,##0\ _m_k;\-#,##0\ _m_k"/>
    <numFmt numFmtId="185" formatCode="0_);\(0\)"/>
    <numFmt numFmtId="186" formatCode="0.00_);\(0.00\)"/>
    <numFmt numFmtId="187" formatCode="_([$€-2]* #,##0.00_);_([$€-2]* \(#,##0.00\);_([$€-2]* &quot;-&quot;??_)"/>
    <numFmt numFmtId="188" formatCode="&quot;$&quot;#,##0"/>
    <numFmt numFmtId="189" formatCode="&quot;$&quot;#,##0.00"/>
    <numFmt numFmtId="190" formatCode="&quot;$&quot;#,##0.000"/>
    <numFmt numFmtId="191" formatCode="&quot;$&quot;#,##0.0"/>
    <numFmt numFmtId="192" formatCode="&quot;$&quot;#,##0.0000"/>
    <numFmt numFmtId="193" formatCode="[$$-409]#,##0.00"/>
    <numFmt numFmtId="194" formatCode="[$$-409]#,##0.000"/>
    <numFmt numFmtId="195" formatCode="[$$-409]#,##0.0"/>
    <numFmt numFmtId="196" formatCode="[$$-409]#,##0"/>
    <numFmt numFmtId="197" formatCode="0.0%"/>
    <numFmt numFmtId="198" formatCode="#,##0.0"/>
    <numFmt numFmtId="199" formatCode="[$-409]dddd\,\ mmmm\ dd\,\ yyyy"/>
    <numFmt numFmtId="200" formatCode="00000"/>
    <numFmt numFmtId="201" formatCode="[$$-2C0A]\ #,##0.00"/>
    <numFmt numFmtId="202" formatCode="0.000"/>
    <numFmt numFmtId="203" formatCode="0.0000"/>
    <numFmt numFmtId="204" formatCode="0.00000"/>
    <numFmt numFmtId="205" formatCode="0.000000"/>
    <numFmt numFmtId="206" formatCode="0.0"/>
    <numFmt numFmtId="207" formatCode="0.00000000"/>
    <numFmt numFmtId="208" formatCode="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000000"/>
    <numFmt numFmtId="213" formatCode="0.0000000000"/>
    <numFmt numFmtId="214" formatCode="0.00000000000"/>
    <numFmt numFmtId="215" formatCode="#,##0&quot;m3&quot;"/>
    <numFmt numFmtId="216" formatCode="#,##0\ &quot;m3&quot;"/>
    <numFmt numFmtId="217" formatCode="&quot;$&quot;#,##0.00&quot;/m3&quot;"/>
    <numFmt numFmtId="218" formatCode="#,##0\ &quot;lts&quot;\ç"/>
    <numFmt numFmtId="219" formatCode="#,##0\ &quot;lts&quot;"/>
    <numFmt numFmtId="220" formatCode="#,##0.0&quot;m3&quot;"/>
    <numFmt numFmtId="221" formatCode="#,##0.00&quot;m3&quot;"/>
    <numFmt numFmtId="222" formatCode="#,##0.000&quot;m3&quot;"/>
    <numFmt numFmtId="223" formatCode="#,##0.0000&quot;m3&quot;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3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 style="thin">
        <color indexed="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4"/>
      </left>
      <right>
        <color indexed="63"/>
      </right>
      <top style="medium">
        <color indexed="34"/>
      </top>
      <bottom>
        <color indexed="63"/>
      </bottom>
    </border>
    <border>
      <left style="medium">
        <color indexed="34"/>
      </left>
      <right>
        <color indexed="63"/>
      </right>
      <top>
        <color indexed="63"/>
      </top>
      <bottom>
        <color indexed="63"/>
      </bottom>
    </border>
    <border>
      <left style="medium">
        <color indexed="34"/>
      </left>
      <right>
        <color indexed="63"/>
      </right>
      <top>
        <color indexed="63"/>
      </top>
      <bottom style="medium">
        <color indexed="34"/>
      </bottom>
    </border>
    <border>
      <left style="thin">
        <color indexed="34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/>
      <right style="thin"/>
      <top style="thin"/>
      <bottom style="medium"/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 style="thin">
        <color indexed="3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9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9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189" fontId="3" fillId="0" borderId="2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89" fontId="3" fillId="0" borderId="2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0" fontId="0" fillId="0" borderId="0" xfId="19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9" applyFill="1" applyBorder="1" applyAlignment="1">
      <alignment horizontal="right"/>
    </xf>
    <xf numFmtId="193" fontId="0" fillId="0" borderId="0" xfId="19" applyNumberFormat="1" applyFill="1" applyBorder="1" applyAlignment="1">
      <alignment horizontal="right"/>
    </xf>
    <xf numFmtId="193" fontId="0" fillId="0" borderId="3" xfId="19" applyNumberFormat="1" applyFill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193" fontId="0" fillId="2" borderId="1" xfId="19" applyNumberFormat="1" applyFill="1" applyBorder="1" applyAlignment="1">
      <alignment horizontal="right"/>
    </xf>
    <xf numFmtId="193" fontId="0" fillId="2" borderId="1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 horizontal="right"/>
    </xf>
    <xf numFmtId="193" fontId="0" fillId="0" borderId="0" xfId="0" applyNumberFormat="1" applyFill="1" applyAlignment="1">
      <alignment/>
    </xf>
    <xf numFmtId="0" fontId="0" fillId="0" borderId="0" xfId="19" applyFont="1" applyFill="1" applyBorder="1" applyAlignment="1">
      <alignment/>
    </xf>
    <xf numFmtId="0" fontId="0" fillId="0" borderId="0" xfId="19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3" fillId="0" borderId="0" xfId="19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19" applyFont="1" applyFill="1" applyAlignment="1">
      <alignment/>
    </xf>
    <xf numFmtId="185" fontId="3" fillId="0" borderId="0" xfId="19" applyNumberFormat="1" applyFont="1" applyFill="1" applyAlignment="1">
      <alignment horizontal="right"/>
    </xf>
    <xf numFmtId="0" fontId="0" fillId="0" borderId="0" xfId="19" applyFill="1" applyAlignment="1">
      <alignment/>
    </xf>
    <xf numFmtId="0" fontId="4" fillId="0" borderId="0" xfId="0" applyFont="1" applyFill="1" applyAlignment="1">
      <alignment/>
    </xf>
    <xf numFmtId="0" fontId="4" fillId="0" borderId="0" xfId="19" applyFont="1" applyFill="1" applyAlignment="1">
      <alignment/>
    </xf>
    <xf numFmtId="186" fontId="0" fillId="0" borderId="0" xfId="19" applyNumberFormat="1" applyFill="1" applyAlignment="1">
      <alignment/>
    </xf>
    <xf numFmtId="19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9" fontId="0" fillId="0" borderId="0" xfId="21" applyFill="1" applyBorder="1" applyAlignment="1">
      <alignment/>
    </xf>
    <xf numFmtId="0" fontId="0" fillId="0" borderId="5" xfId="0" applyFill="1" applyBorder="1" applyAlignment="1">
      <alignment horizontal="right"/>
    </xf>
    <xf numFmtId="9" fontId="3" fillId="2" borderId="1" xfId="0" applyNumberFormat="1" applyFont="1" applyFill="1" applyBorder="1" applyAlignment="1">
      <alignment horizontal="center"/>
    </xf>
    <xf numFmtId="201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189" fontId="0" fillId="2" borderId="1" xfId="0" applyNumberFormat="1" applyFont="1" applyFill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89" fontId="3" fillId="0" borderId="2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89" fontId="3" fillId="0" borderId="2" xfId="19" applyNumberFormat="1" applyFont="1" applyFill="1" applyBorder="1" applyAlignment="1">
      <alignment horizontal="right" vertical="center"/>
    </xf>
    <xf numFmtId="188" fontId="0" fillId="2" borderId="1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0" fillId="2" borderId="1" xfId="19" applyNumberForma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193" fontId="0" fillId="0" borderId="0" xfId="19" applyNumberFormat="1" applyFill="1" applyBorder="1" applyAlignment="1">
      <alignment horizontal="right" vertical="center"/>
    </xf>
    <xf numFmtId="193" fontId="0" fillId="0" borderId="3" xfId="19" applyNumberFormat="1" applyFill="1" applyBorder="1" applyAlignment="1">
      <alignment horizontal="right" vertical="center"/>
    </xf>
    <xf numFmtId="0" fontId="0" fillId="0" borderId="0" xfId="19" applyFill="1" applyBorder="1" applyAlignment="1">
      <alignment vertical="center"/>
    </xf>
    <xf numFmtId="3" fontId="0" fillId="0" borderId="0" xfId="19" applyNumberFormat="1" applyFill="1" applyBorder="1" applyAlignment="1">
      <alignment horizontal="right" vertical="center"/>
    </xf>
    <xf numFmtId="3" fontId="0" fillId="0" borderId="3" xfId="19" applyNumberFormat="1" applyFill="1" applyBorder="1" applyAlignment="1">
      <alignment horizontal="right" vertical="center"/>
    </xf>
    <xf numFmtId="3" fontId="3" fillId="4" borderId="0" xfId="19" applyNumberFormat="1" applyFont="1" applyFill="1" applyBorder="1" applyAlignment="1">
      <alignment horizontal="right" vertical="center"/>
    </xf>
    <xf numFmtId="3" fontId="3" fillId="4" borderId="3" xfId="19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3" fontId="0" fillId="0" borderId="8" xfId="19" applyNumberFormat="1" applyFill="1" applyBorder="1" applyAlignment="1">
      <alignment horizontal="right" vertical="center"/>
    </xf>
    <xf numFmtId="3" fontId="0" fillId="0" borderId="9" xfId="19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3" fontId="4" fillId="0" borderId="11" xfId="19" applyNumberFormat="1" applyFont="1" applyFill="1" applyBorder="1" applyAlignment="1">
      <alignment horizontal="right" vertical="center"/>
    </xf>
    <xf numFmtId="193" fontId="4" fillId="0" borderId="12" xfId="19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193" fontId="0" fillId="0" borderId="3" xfId="0" applyNumberFormat="1" applyFont="1" applyBorder="1" applyAlignment="1">
      <alignment horizontal="right"/>
    </xf>
    <xf numFmtId="193" fontId="0" fillId="0" borderId="11" xfId="0" applyNumberFormat="1" applyFont="1" applyBorder="1" applyAlignment="1">
      <alignment horizontal="right"/>
    </xf>
    <xf numFmtId="193" fontId="3" fillId="0" borderId="11" xfId="0" applyNumberFormat="1" applyFont="1" applyBorder="1" applyAlignment="1">
      <alignment horizontal="right"/>
    </xf>
    <xf numFmtId="193" fontId="3" fillId="0" borderId="12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193" fontId="3" fillId="0" borderId="11" xfId="0" applyNumberFormat="1" applyFont="1" applyBorder="1" applyAlignment="1">
      <alignment/>
    </xf>
    <xf numFmtId="193" fontId="3" fillId="0" borderId="12" xfId="0" applyNumberFormat="1" applyFont="1" applyBorder="1" applyAlignment="1">
      <alignment/>
    </xf>
    <xf numFmtId="193" fontId="4" fillId="0" borderId="8" xfId="19" applyNumberFormat="1" applyFont="1" applyFill="1" applyBorder="1" applyAlignment="1">
      <alignment horizontal="right"/>
    </xf>
    <xf numFmtId="193" fontId="4" fillId="0" borderId="9" xfId="19" applyNumberFormat="1" applyFont="1" applyFill="1" applyBorder="1" applyAlignment="1">
      <alignment horizontal="right"/>
    </xf>
    <xf numFmtId="0" fontId="0" fillId="2" borderId="0" xfId="19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93" fontId="0" fillId="0" borderId="14" xfId="0" applyNumberFormat="1" applyFont="1" applyFill="1" applyBorder="1" applyAlignment="1">
      <alignment horizontal="right"/>
    </xf>
    <xf numFmtId="193" fontId="0" fillId="0" borderId="14" xfId="19" applyNumberFormat="1" applyFont="1" applyFill="1" applyBorder="1" applyAlignment="1">
      <alignment/>
    </xf>
    <xf numFmtId="193" fontId="3" fillId="0" borderId="14" xfId="19" applyNumberFormat="1" applyFont="1" applyFill="1" applyBorder="1" applyAlignment="1">
      <alignment/>
    </xf>
    <xf numFmtId="0" fontId="3" fillId="0" borderId="14" xfId="19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4" borderId="15" xfId="0" applyFont="1" applyFill="1" applyBorder="1" applyAlignment="1">
      <alignment horizontal="center" vertical="center"/>
    </xf>
    <xf numFmtId="193" fontId="0" fillId="0" borderId="16" xfId="0" applyNumberFormat="1" applyFont="1" applyFill="1" applyBorder="1" applyAlignment="1">
      <alignment horizontal="right"/>
    </xf>
    <xf numFmtId="193" fontId="0" fillId="0" borderId="16" xfId="19" applyNumberFormat="1" applyFont="1" applyFill="1" applyBorder="1" applyAlignment="1">
      <alignment/>
    </xf>
    <xf numFmtId="193" fontId="3" fillId="0" borderId="16" xfId="19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93" fontId="8" fillId="0" borderId="17" xfId="19" applyNumberFormat="1" applyFont="1" applyFill="1" applyBorder="1" applyAlignment="1">
      <alignment/>
    </xf>
    <xf numFmtId="193" fontId="8" fillId="0" borderId="18" xfId="1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88" fontId="3" fillId="0" borderId="19" xfId="0" applyNumberFormat="1" applyFont="1" applyBorder="1" applyAlignment="1">
      <alignment horizontal="right"/>
    </xf>
    <xf numFmtId="201" fontId="0" fillId="0" borderId="0" xfId="0" applyNumberFormat="1" applyFont="1" applyFill="1" applyBorder="1" applyAlignment="1">
      <alignment horizontal="right"/>
    </xf>
    <xf numFmtId="201" fontId="0" fillId="0" borderId="0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89" fontId="0" fillId="2" borderId="20" xfId="0" applyNumberFormat="1" applyFont="1" applyFill="1" applyBorder="1" applyAlignment="1">
      <alignment horizontal="right"/>
    </xf>
    <xf numFmtId="189" fontId="3" fillId="0" borderId="2" xfId="0" applyNumberFormat="1" applyFont="1" applyFill="1" applyBorder="1" applyAlignment="1">
      <alignment horizontal="right"/>
    </xf>
    <xf numFmtId="189" fontId="3" fillId="0" borderId="19" xfId="0" applyNumberFormat="1" applyFont="1" applyFill="1" applyBorder="1" applyAlignment="1">
      <alignment horizontal="right"/>
    </xf>
    <xf numFmtId="201" fontId="0" fillId="2" borderId="1" xfId="0" applyNumberFormat="1" applyFont="1" applyFill="1" applyBorder="1" applyAlignment="1">
      <alignment horizontal="right"/>
    </xf>
    <xf numFmtId="201" fontId="0" fillId="2" borderId="1" xfId="0" applyNumberFormat="1" applyFill="1" applyBorder="1" applyAlignment="1">
      <alignment horizontal="right"/>
    </xf>
    <xf numFmtId="201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89" fontId="0" fillId="0" borderId="21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201" fontId="0" fillId="0" borderId="5" xfId="0" applyNumberForma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201" fontId="0" fillId="0" borderId="5" xfId="0" applyNumberFormat="1" applyBorder="1" applyAlignment="1">
      <alignment horizontal="right"/>
    </xf>
    <xf numFmtId="189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Fill="1" applyBorder="1" applyAlignment="1">
      <alignment horizontal="right"/>
    </xf>
    <xf numFmtId="189" fontId="0" fillId="0" borderId="22" xfId="0" applyNumberFormat="1" applyFont="1" applyFill="1" applyBorder="1" applyAlignment="1">
      <alignment horizontal="right"/>
    </xf>
    <xf numFmtId="189" fontId="0" fillId="0" borderId="5" xfId="0" applyNumberFormat="1" applyFont="1" applyFill="1" applyBorder="1" applyAlignment="1">
      <alignment horizontal="right"/>
    </xf>
    <xf numFmtId="189" fontId="3" fillId="0" borderId="19" xfId="0" applyNumberFormat="1" applyFont="1" applyBorder="1" applyAlignment="1">
      <alignment/>
    </xf>
    <xf numFmtId="189" fontId="0" fillId="0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vertical="center"/>
    </xf>
    <xf numFmtId="189" fontId="3" fillId="0" borderId="19" xfId="0" applyNumberFormat="1" applyFont="1" applyBorder="1" applyAlignment="1">
      <alignment horizontal="right" vertical="center"/>
    </xf>
    <xf numFmtId="189" fontId="3" fillId="0" borderId="22" xfId="0" applyNumberFormat="1" applyFont="1" applyBorder="1" applyAlignment="1">
      <alignment horizontal="right" vertical="center"/>
    </xf>
    <xf numFmtId="193" fontId="0" fillId="0" borderId="5" xfId="0" applyNumberFormat="1" applyFont="1" applyBorder="1" applyAlignment="1">
      <alignment horizontal="right" vertical="center"/>
    </xf>
    <xf numFmtId="193" fontId="0" fillId="0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193" fontId="8" fillId="0" borderId="14" xfId="19" applyNumberFormat="1" applyFont="1" applyFill="1" applyBorder="1" applyAlignment="1">
      <alignment/>
    </xf>
    <xf numFmtId="0" fontId="0" fillId="0" borderId="23" xfId="19" applyFont="1" applyFill="1" applyBorder="1" applyAlignment="1">
      <alignment/>
    </xf>
    <xf numFmtId="0" fontId="14" fillId="0" borderId="24" xfId="0" applyFont="1" applyFill="1" applyBorder="1" applyAlignment="1">
      <alignment horizontal="right"/>
    </xf>
    <xf numFmtId="193" fontId="14" fillId="0" borderId="5" xfId="19" applyNumberFormat="1" applyFont="1" applyFill="1" applyBorder="1" applyAlignment="1">
      <alignment/>
    </xf>
    <xf numFmtId="0" fontId="14" fillId="0" borderId="5" xfId="19" applyFont="1" applyFill="1" applyBorder="1" applyAlignment="1">
      <alignment/>
    </xf>
    <xf numFmtId="193" fontId="14" fillId="0" borderId="22" xfId="19" applyNumberFormat="1" applyFont="1" applyFill="1" applyBorder="1" applyAlignment="1">
      <alignment/>
    </xf>
    <xf numFmtId="193" fontId="14" fillId="0" borderId="22" xfId="1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01" fontId="3" fillId="0" borderId="2" xfId="0" applyNumberFormat="1" applyFont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206" fontId="3" fillId="0" borderId="1" xfId="0" applyNumberFormat="1" applyFont="1" applyFill="1" applyBorder="1" applyAlignment="1">
      <alignment horizontal="center"/>
    </xf>
    <xf numFmtId="206" fontId="9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5" xfId="0" applyNumberFormat="1" applyFont="1" applyFill="1" applyBorder="1" applyAlignment="1">
      <alignment horizontal="right"/>
    </xf>
    <xf numFmtId="206" fontId="0" fillId="0" borderId="0" xfId="0" applyNumberFormat="1" applyFill="1" applyBorder="1" applyAlignment="1">
      <alignment horizontal="right"/>
    </xf>
    <xf numFmtId="206" fontId="0" fillId="0" borderId="5" xfId="0" applyNumberFormat="1" applyFill="1" applyBorder="1" applyAlignment="1">
      <alignment horizontal="right"/>
    </xf>
    <xf numFmtId="206" fontId="0" fillId="2" borderId="1" xfId="0" applyNumberForma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right"/>
    </xf>
    <xf numFmtId="198" fontId="7" fillId="5" borderId="0" xfId="0" applyNumberFormat="1" applyFont="1" applyFill="1" applyBorder="1" applyAlignment="1">
      <alignment horizontal="center"/>
    </xf>
    <xf numFmtId="206" fontId="0" fillId="0" borderId="0" xfId="0" applyNumberFormat="1" applyAlignment="1">
      <alignment/>
    </xf>
    <xf numFmtId="189" fontId="3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15" fontId="3" fillId="2" borderId="1" xfId="0" applyNumberFormat="1" applyFont="1" applyFill="1" applyBorder="1" applyAlignment="1">
      <alignment horizontal="center"/>
    </xf>
    <xf numFmtId="216" fontId="0" fillId="2" borderId="1" xfId="0" applyNumberFormat="1" applyFill="1" applyBorder="1" applyAlignment="1">
      <alignment horizontal="right"/>
    </xf>
    <xf numFmtId="217" fontId="3" fillId="2" borderId="1" xfId="0" applyNumberFormat="1" applyFont="1" applyFill="1" applyBorder="1" applyAlignment="1">
      <alignment horizontal="right"/>
    </xf>
    <xf numFmtId="219" fontId="0" fillId="0" borderId="0" xfId="0" applyNumberFormat="1" applyAlignment="1">
      <alignment horizontal="right"/>
    </xf>
    <xf numFmtId="206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220" fontId="3" fillId="2" borderId="1" xfId="0" applyNumberFormat="1" applyFont="1" applyFill="1" applyBorder="1" applyAlignment="1">
      <alignment horizontal="center"/>
    </xf>
    <xf numFmtId="202" fontId="0" fillId="0" borderId="0" xfId="0" applyNumberFormat="1" applyAlignment="1">
      <alignment/>
    </xf>
    <xf numFmtId="0" fontId="14" fillId="0" borderId="2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25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4" borderId="26" xfId="0" applyFont="1" applyFill="1" applyBorder="1" applyAlignment="1">
      <alignment horizontal="left" vertical="center" textRotation="90"/>
    </xf>
    <xf numFmtId="0" fontId="6" fillId="4" borderId="27" xfId="0" applyFont="1" applyFill="1" applyBorder="1" applyAlignment="1">
      <alignment horizontal="left" vertical="center" textRotation="90"/>
    </xf>
    <xf numFmtId="0" fontId="6" fillId="4" borderId="28" xfId="0" applyFont="1" applyFill="1" applyBorder="1" applyAlignment="1">
      <alignment horizontal="left" vertical="center" textRotation="90"/>
    </xf>
    <xf numFmtId="0" fontId="0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6" fillId="4" borderId="31" xfId="0" applyFont="1" applyFill="1" applyBorder="1" applyAlignment="1">
      <alignment horizontal="left" vertical="center" textRotation="90"/>
    </xf>
    <xf numFmtId="0" fontId="6" fillId="4" borderId="32" xfId="0" applyFont="1" applyFill="1" applyBorder="1" applyAlignment="1">
      <alignment horizontal="left" vertical="center" textRotation="90"/>
    </xf>
    <xf numFmtId="0" fontId="0" fillId="0" borderId="33" xfId="0" applyBorder="1" applyAlignment="1">
      <alignment vertical="center"/>
    </xf>
    <xf numFmtId="0" fontId="0" fillId="0" borderId="3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8" fillId="6" borderId="35" xfId="0" applyFont="1" applyFill="1" applyBorder="1" applyAlignment="1">
      <alignment horizontal="center" textRotation="90"/>
    </xf>
    <xf numFmtId="0" fontId="8" fillId="6" borderId="36" xfId="0" applyFont="1" applyFill="1" applyBorder="1" applyAlignment="1">
      <alignment horizontal="center" textRotation="90"/>
    </xf>
    <xf numFmtId="0" fontId="8" fillId="6" borderId="37" xfId="0" applyFont="1" applyFill="1" applyBorder="1" applyAlignment="1">
      <alignment horizontal="center" textRotation="90"/>
    </xf>
    <xf numFmtId="0" fontId="8" fillId="4" borderId="26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0" fillId="0" borderId="38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3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4" borderId="39" xfId="0" applyFont="1" applyFill="1" applyBorder="1" applyAlignment="1">
      <alignment horizontal="left" vertical="center" textRotation="90"/>
    </xf>
    <xf numFmtId="0" fontId="6" fillId="4" borderId="34" xfId="0" applyFont="1" applyFill="1" applyBorder="1" applyAlignment="1">
      <alignment horizontal="left" vertical="center" textRotation="90"/>
    </xf>
    <xf numFmtId="0" fontId="6" fillId="4" borderId="40" xfId="0" applyFont="1" applyFill="1" applyBorder="1" applyAlignment="1">
      <alignment horizontal="left" vertical="center" textRotation="90"/>
    </xf>
    <xf numFmtId="0" fontId="6" fillId="6" borderId="41" xfId="0" applyFont="1" applyFill="1" applyBorder="1" applyAlignment="1">
      <alignment horizontal="left" vertical="center" textRotation="90"/>
    </xf>
    <xf numFmtId="0" fontId="6" fillId="6" borderId="42" xfId="0" applyFont="1" applyFill="1" applyBorder="1" applyAlignment="1">
      <alignment horizontal="left" vertical="center" textRotation="90"/>
    </xf>
    <xf numFmtId="0" fontId="6" fillId="6" borderId="4" xfId="0" applyFont="1" applyFill="1" applyBorder="1" applyAlignment="1">
      <alignment horizontal="left" vertical="center" textRotation="90"/>
    </xf>
    <xf numFmtId="0" fontId="6" fillId="6" borderId="10" xfId="0" applyFont="1" applyFill="1" applyBorder="1" applyAlignment="1">
      <alignment horizontal="left" vertical="center" textRotation="90"/>
    </xf>
    <xf numFmtId="0" fontId="8" fillId="6" borderId="43" xfId="0" applyFont="1" applyFill="1" applyBorder="1" applyAlignment="1">
      <alignment horizontal="left" vertical="center" textRotation="90"/>
    </xf>
    <xf numFmtId="0" fontId="8" fillId="6" borderId="44" xfId="0" applyFont="1" applyFill="1" applyBorder="1" applyAlignment="1">
      <alignment horizontal="left" vertical="center" textRotation="90"/>
    </xf>
    <xf numFmtId="0" fontId="8" fillId="6" borderId="45" xfId="0" applyFont="1" applyFill="1" applyBorder="1" applyAlignment="1">
      <alignment horizontal="left" vertical="center" textRotation="9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3</xdr:row>
      <xdr:rowOff>0</xdr:rowOff>
    </xdr:from>
    <xdr:to>
      <xdr:col>7</xdr:col>
      <xdr:colOff>981075</xdr:colOff>
      <xdr:row>8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14475"/>
          <a:ext cx="62293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19050</xdr:rowOff>
    </xdr:from>
    <xdr:to>
      <xdr:col>8</xdr:col>
      <xdr:colOff>219075</xdr:colOff>
      <xdr:row>13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4057650"/>
          <a:ext cx="3048000" cy="2305050"/>
        </a:xfrm>
        <a:prstGeom prst="rect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438150</xdr:colOff>
      <xdr:row>8</xdr:row>
      <xdr:rowOff>0</xdr:rowOff>
    </xdr:from>
    <xdr:to>
      <xdr:col>2</xdr:col>
      <xdr:colOff>2095500</xdr:colOff>
      <xdr:row>13</xdr:row>
      <xdr:rowOff>114300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4038600"/>
          <a:ext cx="3771900" cy="2305050"/>
        </a:xfrm>
        <a:prstGeom prst="rect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1428750</xdr:colOff>
      <xdr:row>8</xdr:row>
      <xdr:rowOff>38100</xdr:rowOff>
    </xdr:from>
    <xdr:to>
      <xdr:col>6</xdr:col>
      <xdr:colOff>180975</xdr:colOff>
      <xdr:row>13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4076700"/>
          <a:ext cx="3038475" cy="2295525"/>
        </a:xfrm>
        <a:prstGeom prst="rect">
          <a:avLst/>
        </a:prstGeom>
        <a:noFill/>
        <a:ln w="9525" cmpd="sng">
          <a:solidFill>
            <a:srgbClr val="0033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view="pageBreakPreview" zoomScale="50" zoomScaleNormal="80" zoomScaleSheetLayoutView="50" workbookViewId="0" topLeftCell="B10">
      <selection activeCell="F175" sqref="F175"/>
    </sheetView>
  </sheetViews>
  <sheetFormatPr defaultColWidth="11.421875" defaultRowHeight="12.75"/>
  <cols>
    <col min="1" max="1" width="4.57421875" style="0" customWidth="1"/>
    <col min="2" max="2" width="31.7109375" style="0" customWidth="1"/>
    <col min="3" max="3" width="46.140625" style="0" bestFit="1" customWidth="1"/>
    <col min="4" max="4" width="22.00390625" style="0" customWidth="1"/>
    <col min="5" max="5" width="20.7109375" style="0" customWidth="1"/>
    <col min="6" max="6" width="21.57421875" style="0" customWidth="1"/>
    <col min="7" max="7" width="24.140625" style="0" customWidth="1"/>
    <col min="8" max="8" width="27.421875" style="0" customWidth="1"/>
    <col min="9" max="9" width="12.140625" style="10" bestFit="1" customWidth="1"/>
    <col min="10" max="10" width="14.7109375" style="0" customWidth="1"/>
    <col min="11" max="14" width="9.140625" style="0" customWidth="1"/>
    <col min="15" max="15" width="7.7109375" style="0" bestFit="1" customWidth="1"/>
    <col min="16" max="16" width="11.140625" style="0" bestFit="1" customWidth="1"/>
    <col min="17" max="16384" width="9.140625" style="0" customWidth="1"/>
  </cols>
  <sheetData>
    <row r="1" spans="2:10" s="69" customFormat="1" ht="39.75" customHeight="1">
      <c r="B1" s="281" t="s">
        <v>89</v>
      </c>
      <c r="C1" s="282"/>
      <c r="D1" s="282"/>
      <c r="E1" s="282"/>
      <c r="F1" s="282"/>
      <c r="G1" s="282"/>
      <c r="H1" s="282"/>
      <c r="I1" s="282"/>
      <c r="J1" s="282"/>
    </row>
    <row r="2" spans="2:10" ht="39.75" customHeight="1">
      <c r="B2" s="281" t="s">
        <v>76</v>
      </c>
      <c r="C2" s="283"/>
      <c r="D2" s="283"/>
      <c r="E2" s="283"/>
      <c r="F2" s="283"/>
      <c r="G2" s="283"/>
      <c r="H2" s="283"/>
      <c r="I2" s="283"/>
      <c r="J2" s="283"/>
    </row>
    <row r="3" spans="2:10" ht="39.75" customHeight="1">
      <c r="B3" s="284" t="s">
        <v>7</v>
      </c>
      <c r="C3" s="285"/>
      <c r="D3" s="285"/>
      <c r="E3" s="285"/>
      <c r="F3" s="285"/>
      <c r="G3" s="285"/>
      <c r="H3" s="285"/>
      <c r="I3" s="285"/>
      <c r="J3" s="285"/>
    </row>
    <row r="4" spans="2:6" ht="39.75" customHeight="1">
      <c r="B4" s="7"/>
      <c r="C4" s="7"/>
      <c r="D4" s="12"/>
      <c r="E4" s="12"/>
      <c r="F4" s="58"/>
    </row>
    <row r="5" spans="2:7" ht="39.75" customHeight="1">
      <c r="B5" s="7"/>
      <c r="C5" s="7"/>
      <c r="G5" s="188"/>
    </row>
    <row r="6" spans="2:7" ht="39.75" customHeight="1">
      <c r="B6" s="7"/>
      <c r="C6" s="7"/>
      <c r="G6" s="188"/>
    </row>
    <row r="7" spans="2:7" ht="39.75" customHeight="1">
      <c r="B7" s="7"/>
      <c r="C7" s="7"/>
      <c r="G7" s="188"/>
    </row>
    <row r="8" spans="2:6" ht="39.75" customHeight="1">
      <c r="B8" s="7"/>
      <c r="C8" s="7"/>
      <c r="D8" s="188"/>
      <c r="E8" s="188"/>
      <c r="F8" s="58"/>
    </row>
    <row r="9" spans="2:5" ht="39.75" customHeight="1">
      <c r="B9" s="8"/>
      <c r="C9" s="188"/>
      <c r="D9" s="188"/>
      <c r="E9" s="188"/>
    </row>
    <row r="10" spans="2:5" ht="39.75" customHeight="1">
      <c r="B10" s="8"/>
      <c r="C10" s="188"/>
      <c r="D10" s="188"/>
      <c r="E10" s="192"/>
    </row>
    <row r="11" spans="2:5" ht="39.75" customHeight="1">
      <c r="B11" s="8"/>
      <c r="C11" s="188"/>
      <c r="D11" s="188"/>
      <c r="E11" s="192"/>
    </row>
    <row r="12" spans="2:6" ht="39.75" customHeight="1">
      <c r="B12" s="8"/>
      <c r="C12" s="188"/>
      <c r="D12" s="188"/>
      <c r="E12" s="192"/>
      <c r="F12" s="193"/>
    </row>
    <row r="13" spans="2:6" ht="13.5" customHeight="1">
      <c r="B13" s="8"/>
      <c r="C13" s="188"/>
      <c r="D13" s="188"/>
      <c r="E13" s="192"/>
      <c r="F13" s="193"/>
    </row>
    <row r="14" spans="2:6" ht="13.5" customHeight="1">
      <c r="B14" s="8"/>
      <c r="C14" s="188"/>
      <c r="D14" s="188"/>
      <c r="E14" s="192"/>
      <c r="F14" s="193"/>
    </row>
    <row r="15" s="190" customFormat="1" ht="12.75">
      <c r="B15" s="16"/>
    </row>
    <row r="16" spans="2:5" s="190" customFormat="1" ht="12.75">
      <c r="B16" s="9"/>
      <c r="C16" s="191"/>
      <c r="D16" s="191"/>
      <c r="E16" s="191"/>
    </row>
    <row r="17" spans="2:5" s="190" customFormat="1" ht="12.75">
      <c r="B17" s="224" t="s">
        <v>129</v>
      </c>
      <c r="C17" s="286"/>
      <c r="D17" s="286"/>
      <c r="E17" s="191"/>
    </row>
    <row r="18" spans="2:5" s="190" customFormat="1" ht="6.75" customHeight="1">
      <c r="B18" s="9"/>
      <c r="C18" s="191"/>
      <c r="D18" s="191"/>
      <c r="E18" s="191"/>
    </row>
    <row r="19" spans="1:9" ht="19.5" customHeight="1">
      <c r="A19" s="261" t="s">
        <v>90</v>
      </c>
      <c r="B19" s="67" t="s">
        <v>91</v>
      </c>
      <c r="C19" s="25"/>
      <c r="D19" s="31"/>
      <c r="E19" s="31"/>
      <c r="F19" s="30"/>
      <c r="G19" s="30"/>
      <c r="H19" s="30"/>
      <c r="I19" s="30"/>
    </row>
    <row r="20" spans="1:5" ht="15.75">
      <c r="A20" s="262"/>
      <c r="B20" s="7" t="s">
        <v>92</v>
      </c>
      <c r="C20" s="211">
        <v>1343</v>
      </c>
      <c r="D20" s="1" t="s">
        <v>93</v>
      </c>
      <c r="E20" s="6"/>
    </row>
    <row r="21" spans="1:5" ht="12.75">
      <c r="A21" s="262"/>
      <c r="B21" s="7" t="s">
        <v>123</v>
      </c>
      <c r="C21" s="217">
        <f>+C20/240</f>
        <v>5.595833333333333</v>
      </c>
      <c r="D21" s="215"/>
      <c r="E21" s="58"/>
    </row>
    <row r="22" spans="1:3" ht="12.75">
      <c r="A22" s="262"/>
      <c r="B22" s="4" t="s">
        <v>8</v>
      </c>
      <c r="C22" s="32" t="s">
        <v>3</v>
      </c>
    </row>
    <row r="23" spans="1:4" ht="12.75">
      <c r="A23" s="262"/>
      <c r="B23" s="4" t="s">
        <v>94</v>
      </c>
      <c r="C23" s="65">
        <v>1.81</v>
      </c>
      <c r="D23" s="58"/>
    </row>
    <row r="24" spans="1:4" ht="12.75">
      <c r="A24" s="262"/>
      <c r="B24" s="4" t="s">
        <v>9</v>
      </c>
      <c r="C24" s="38">
        <v>31.5</v>
      </c>
      <c r="D24" s="12" t="s">
        <v>1</v>
      </c>
    </row>
    <row r="25" spans="1:4" ht="12.75">
      <c r="A25" s="262"/>
      <c r="B25" s="4" t="s">
        <v>95</v>
      </c>
      <c r="C25" s="38">
        <v>10</v>
      </c>
      <c r="D25" s="12" t="s">
        <v>1</v>
      </c>
    </row>
    <row r="26" spans="1:5" ht="12.75">
      <c r="A26" s="262"/>
      <c r="B26" s="4" t="s">
        <v>10</v>
      </c>
      <c r="C26" s="38">
        <v>3</v>
      </c>
      <c r="D26" s="60" t="s">
        <v>1</v>
      </c>
      <c r="E26" s="208"/>
    </row>
    <row r="27" spans="1:6" ht="12.75">
      <c r="A27" s="262"/>
      <c r="B27" s="4" t="s">
        <v>11</v>
      </c>
      <c r="C27" s="196">
        <v>55.5</v>
      </c>
      <c r="D27" s="12" t="s">
        <v>1</v>
      </c>
      <c r="E27" s="197"/>
      <c r="F27" s="218"/>
    </row>
    <row r="28" spans="1:11" ht="12.75">
      <c r="A28" s="263"/>
      <c r="B28" s="4" t="s">
        <v>124</v>
      </c>
      <c r="C28" s="195">
        <v>3.7</v>
      </c>
      <c r="F28" s="208"/>
      <c r="J28" s="10"/>
      <c r="K28" s="10"/>
    </row>
    <row r="29" spans="2:11" ht="12.75">
      <c r="B29" s="4"/>
      <c r="C29" s="13"/>
      <c r="J29" s="10"/>
      <c r="K29" s="10"/>
    </row>
    <row r="30" spans="2:11" ht="12.75">
      <c r="B30" s="4"/>
      <c r="C30" s="13"/>
      <c r="E30" s="216"/>
      <c r="J30" s="10"/>
      <c r="K30" s="10"/>
    </row>
    <row r="31" spans="2:11" ht="12.75">
      <c r="B31" s="4"/>
      <c r="C31" s="13"/>
      <c r="J31" s="10"/>
      <c r="K31" s="10"/>
    </row>
    <row r="32" spans="1:11" s="69" customFormat="1" ht="19.5" customHeight="1">
      <c r="A32" s="264" t="s">
        <v>69</v>
      </c>
      <c r="B32" s="70" t="s">
        <v>128</v>
      </c>
      <c r="C32" s="72"/>
      <c r="D32" s="68" t="s">
        <v>77</v>
      </c>
      <c r="E32" s="68" t="s">
        <v>78</v>
      </c>
      <c r="F32" s="68" t="s">
        <v>79</v>
      </c>
      <c r="G32" s="68" t="s">
        <v>80</v>
      </c>
      <c r="H32" s="68" t="s">
        <v>81</v>
      </c>
      <c r="I32" s="73"/>
      <c r="J32" s="73"/>
      <c r="K32" s="74"/>
    </row>
    <row r="33" spans="1:11" ht="12.75">
      <c r="A33" s="265"/>
      <c r="B33" s="227" t="s">
        <v>96</v>
      </c>
      <c r="C33" s="227"/>
      <c r="D33" s="39">
        <v>85</v>
      </c>
      <c r="E33" s="144">
        <v>100</v>
      </c>
      <c r="F33" s="144">
        <v>100</v>
      </c>
      <c r="G33" s="144">
        <v>100</v>
      </c>
      <c r="H33" s="157">
        <v>100</v>
      </c>
      <c r="I33" s="10" t="s">
        <v>1</v>
      </c>
      <c r="J33" s="10"/>
      <c r="K33" s="10"/>
    </row>
    <row r="34" spans="1:11" ht="12.75">
      <c r="A34" s="265"/>
      <c r="B34" s="227" t="s">
        <v>12</v>
      </c>
      <c r="C34" s="227"/>
      <c r="D34" s="212">
        <f>+E34*0.85</f>
        <v>2066.2055</v>
      </c>
      <c r="E34" s="3">
        <f>+C20*C23</f>
        <v>2430.83</v>
      </c>
      <c r="F34" s="3">
        <f aca="true" t="shared" si="0" ref="F34:H36">+E34</f>
        <v>2430.83</v>
      </c>
      <c r="G34" s="3">
        <f t="shared" si="0"/>
        <v>2430.83</v>
      </c>
      <c r="H34" s="3">
        <f t="shared" si="0"/>
        <v>2430.83</v>
      </c>
      <c r="I34" s="10" t="s">
        <v>0</v>
      </c>
      <c r="J34" s="10"/>
      <c r="K34" s="10"/>
    </row>
    <row r="35" spans="1:11" ht="12.75">
      <c r="A35" s="265"/>
      <c r="B35" s="234" t="s">
        <v>9</v>
      </c>
      <c r="C35" s="234"/>
      <c r="D35" s="212">
        <f>+E35*0.85</f>
        <v>650.8547325</v>
      </c>
      <c r="E35" s="3">
        <f>+E34*0.315</f>
        <v>765.71145</v>
      </c>
      <c r="F35" s="3">
        <f t="shared" si="0"/>
        <v>765.71145</v>
      </c>
      <c r="G35" s="3">
        <f t="shared" si="0"/>
        <v>765.71145</v>
      </c>
      <c r="H35" s="158">
        <f t="shared" si="0"/>
        <v>765.71145</v>
      </c>
      <c r="I35" s="10" t="s">
        <v>0</v>
      </c>
      <c r="J35" s="10"/>
      <c r="K35" s="10"/>
    </row>
    <row r="36" spans="1:9" ht="12.75">
      <c r="A36" s="265"/>
      <c r="B36" s="234" t="s">
        <v>97</v>
      </c>
      <c r="C36" s="234"/>
      <c r="D36" s="212">
        <f>+E36*0.85</f>
        <v>206.62054999999998</v>
      </c>
      <c r="E36" s="3">
        <f>+E34*0.1</f>
        <v>243.083</v>
      </c>
      <c r="F36" s="3">
        <f t="shared" si="0"/>
        <v>243.083</v>
      </c>
      <c r="G36" s="3">
        <f t="shared" si="0"/>
        <v>243.083</v>
      </c>
      <c r="H36" s="158">
        <f t="shared" si="0"/>
        <v>243.083</v>
      </c>
      <c r="I36" s="10" t="s">
        <v>0</v>
      </c>
    </row>
    <row r="37" spans="1:9" ht="12.75">
      <c r="A37" s="265"/>
      <c r="B37" s="227" t="s">
        <v>98</v>
      </c>
      <c r="C37" s="227"/>
      <c r="D37" s="212">
        <f>E37*0.85</f>
        <v>1141.55</v>
      </c>
      <c r="E37" s="3">
        <f>+C20</f>
        <v>1343</v>
      </c>
      <c r="F37" s="3">
        <f>C20</f>
        <v>1343</v>
      </c>
      <c r="G37" s="3">
        <f>C20</f>
        <v>1343</v>
      </c>
      <c r="H37" s="158">
        <f>C20</f>
        <v>1343</v>
      </c>
      <c r="I37" s="10" t="s">
        <v>0</v>
      </c>
    </row>
    <row r="38" spans="1:9" ht="12.75">
      <c r="A38" s="265"/>
      <c r="B38" s="234" t="s">
        <v>13</v>
      </c>
      <c r="C38" s="234"/>
      <c r="D38" s="213">
        <v>29.88</v>
      </c>
      <c r="E38" s="64">
        <f>D38*1.08</f>
        <v>32.2704</v>
      </c>
      <c r="F38" s="64">
        <f>E38*1.08</f>
        <v>34.852032</v>
      </c>
      <c r="G38" s="64">
        <f>F38*1.08</f>
        <v>37.640194560000005</v>
      </c>
      <c r="H38" s="159">
        <f>G38*1.08</f>
        <v>40.65141012480001</v>
      </c>
      <c r="I38" s="12" t="s">
        <v>0</v>
      </c>
    </row>
    <row r="39" spans="1:9" ht="13.5" thickBot="1">
      <c r="A39" s="265"/>
      <c r="B39" s="224" t="s">
        <v>14</v>
      </c>
      <c r="C39" s="224"/>
      <c r="D39" s="194">
        <f>D38*D34</f>
        <v>61738.22034</v>
      </c>
      <c r="E39" s="37">
        <f>E38*E34</f>
        <v>78443.856432</v>
      </c>
      <c r="F39" s="37">
        <f>F38*F34</f>
        <v>84719.36494656</v>
      </c>
      <c r="G39" s="37">
        <f>G38*G34</f>
        <v>91496.9141422848</v>
      </c>
      <c r="H39" s="139">
        <f>H38*H34</f>
        <v>98816.6672736676</v>
      </c>
      <c r="I39" s="50"/>
    </row>
    <row r="40" spans="1:8" ht="13.5" thickTop="1">
      <c r="A40" s="265"/>
      <c r="B40" s="228"/>
      <c r="C40" s="228"/>
      <c r="D40" s="4"/>
      <c r="E40" s="4"/>
      <c r="F40" s="4"/>
      <c r="G40" s="4"/>
      <c r="H40" s="4"/>
    </row>
    <row r="41" spans="2:3" ht="12.75">
      <c r="B41" s="246"/>
      <c r="C41" s="246"/>
    </row>
    <row r="42" spans="1:9" s="69" customFormat="1" ht="19.5" customHeight="1">
      <c r="A42" s="235" t="s">
        <v>70</v>
      </c>
      <c r="B42" s="247" t="s">
        <v>15</v>
      </c>
      <c r="C42" s="248"/>
      <c r="D42" s="68" t="s">
        <v>77</v>
      </c>
      <c r="E42" s="68" t="s">
        <v>78</v>
      </c>
      <c r="F42" s="68" t="s">
        <v>16</v>
      </c>
      <c r="G42" s="68" t="s">
        <v>80</v>
      </c>
      <c r="H42" s="68" t="s">
        <v>81</v>
      </c>
      <c r="I42" s="112"/>
    </row>
    <row r="43" spans="1:8" ht="12.75">
      <c r="A43" s="236"/>
      <c r="B43" s="234" t="s">
        <v>17</v>
      </c>
      <c r="C43" s="234"/>
      <c r="D43" s="249" t="s">
        <v>126</v>
      </c>
      <c r="E43" s="249"/>
      <c r="F43" s="249"/>
      <c r="G43" s="20"/>
      <c r="H43" s="160"/>
    </row>
    <row r="44" spans="1:9" ht="12.75">
      <c r="A44" s="236"/>
      <c r="B44" s="234" t="s">
        <v>18</v>
      </c>
      <c r="C44" s="234"/>
      <c r="D44" s="145">
        <v>1.5</v>
      </c>
      <c r="E44" s="140">
        <f>D44*1.08</f>
        <v>1.62</v>
      </c>
      <c r="F44" s="141">
        <f>E44*1.08</f>
        <v>1.7496000000000003</v>
      </c>
      <c r="G44" s="141">
        <f>F44*1.08</f>
        <v>1.8895680000000004</v>
      </c>
      <c r="H44" s="161">
        <f>G44*1.08</f>
        <v>2.0407334400000003</v>
      </c>
      <c r="I44" s="22" t="s">
        <v>99</v>
      </c>
    </row>
    <row r="45" spans="1:8" ht="12.75">
      <c r="A45" s="236"/>
      <c r="B45" s="234" t="s">
        <v>19</v>
      </c>
      <c r="C45" s="234"/>
      <c r="D45" s="142">
        <v>1</v>
      </c>
      <c r="E45" s="9">
        <v>1</v>
      </c>
      <c r="F45" s="15">
        <v>1</v>
      </c>
      <c r="G45" s="15">
        <v>1</v>
      </c>
      <c r="H45" s="61">
        <v>1</v>
      </c>
    </row>
    <row r="46" spans="1:8" ht="12.75">
      <c r="A46" s="236"/>
      <c r="B46" s="234" t="s">
        <v>100</v>
      </c>
      <c r="C46" s="234"/>
      <c r="D46" s="142">
        <f>+E46*0.85</f>
        <v>204</v>
      </c>
      <c r="E46" s="198">
        <v>240</v>
      </c>
      <c r="F46" s="198">
        <f>E46</f>
        <v>240</v>
      </c>
      <c r="G46" s="198">
        <f>E46</f>
        <v>240</v>
      </c>
      <c r="H46" s="199">
        <f>E46</f>
        <v>240</v>
      </c>
    </row>
    <row r="47" spans="1:8" ht="12.75">
      <c r="A47" s="236"/>
      <c r="B47" s="234" t="s">
        <v>20</v>
      </c>
      <c r="C47" s="234"/>
      <c r="D47" s="142">
        <v>8</v>
      </c>
      <c r="E47" s="14">
        <v>8</v>
      </c>
      <c r="F47" s="14">
        <v>8</v>
      </c>
      <c r="G47" s="14">
        <v>8</v>
      </c>
      <c r="H47" s="163">
        <v>8</v>
      </c>
    </row>
    <row r="48" spans="1:9" ht="12.75">
      <c r="A48" s="236"/>
      <c r="B48" s="234" t="s">
        <v>21</v>
      </c>
      <c r="C48" s="234"/>
      <c r="D48" s="143">
        <v>80</v>
      </c>
      <c r="E48" s="9">
        <v>80</v>
      </c>
      <c r="F48" s="9">
        <v>80</v>
      </c>
      <c r="G48" s="9">
        <v>80</v>
      </c>
      <c r="H48" s="162">
        <v>80</v>
      </c>
      <c r="I48" s="22" t="s">
        <v>1</v>
      </c>
    </row>
    <row r="49" spans="1:9" ht="12.75">
      <c r="A49" s="236"/>
      <c r="B49" s="234" t="s">
        <v>22</v>
      </c>
      <c r="C49" s="234"/>
      <c r="D49" s="143">
        <v>8</v>
      </c>
      <c r="E49" s="9">
        <v>8</v>
      </c>
      <c r="F49" s="9">
        <v>8</v>
      </c>
      <c r="G49" s="9">
        <v>8</v>
      </c>
      <c r="H49" s="162">
        <v>8</v>
      </c>
      <c r="I49" s="22" t="s">
        <v>101</v>
      </c>
    </row>
    <row r="50" spans="1:8" ht="12.75">
      <c r="A50" s="236"/>
      <c r="B50" s="234" t="s">
        <v>23</v>
      </c>
      <c r="C50" s="234"/>
      <c r="D50" s="143">
        <v>1</v>
      </c>
      <c r="E50" s="9">
        <v>1</v>
      </c>
      <c r="F50" s="9">
        <v>1</v>
      </c>
      <c r="G50" s="9">
        <v>1</v>
      </c>
      <c r="H50" s="162">
        <v>1</v>
      </c>
    </row>
    <row r="51" spans="1:9" ht="12.75">
      <c r="A51" s="236"/>
      <c r="B51" s="234" t="s">
        <v>24</v>
      </c>
      <c r="C51" s="234"/>
      <c r="D51" s="214">
        <f>(D47*0.8)*D49*D46*D50</f>
        <v>10444.800000000001</v>
      </c>
      <c r="E51" s="3">
        <f>(E47*0.8)*E49*E46*E50</f>
        <v>12288</v>
      </c>
      <c r="F51" s="3">
        <f>(F47*0.8)*F49*F46*F50</f>
        <v>12288</v>
      </c>
      <c r="G51" s="3">
        <f>(G47*0.8)*G49*G46*G50</f>
        <v>12288</v>
      </c>
      <c r="H51" s="158">
        <f>(H47*0.8)*H49*H46*H50</f>
        <v>12288</v>
      </c>
      <c r="I51" s="18" t="s">
        <v>102</v>
      </c>
    </row>
    <row r="52" spans="1:9" ht="13.5" thickBot="1">
      <c r="A52" s="236"/>
      <c r="B52" s="224" t="s">
        <v>25</v>
      </c>
      <c r="C52" s="224"/>
      <c r="D52" s="146">
        <f>D51*D44</f>
        <v>15667.2</v>
      </c>
      <c r="E52" s="146">
        <f>E51*E44</f>
        <v>19906.56</v>
      </c>
      <c r="F52" s="146">
        <f>F51*F44</f>
        <v>21499.084800000004</v>
      </c>
      <c r="G52" s="146">
        <f>G51*G44</f>
        <v>23219.011584000003</v>
      </c>
      <c r="H52" s="147">
        <f>H51*H44</f>
        <v>25076.532510720004</v>
      </c>
      <c r="I52" s="18"/>
    </row>
    <row r="53" spans="1:9" ht="13.5" thickTop="1">
      <c r="A53" s="236"/>
      <c r="B53" s="9"/>
      <c r="C53" s="9"/>
      <c r="D53" s="23"/>
      <c r="E53" s="23"/>
      <c r="F53" s="23"/>
      <c r="G53" s="23"/>
      <c r="H53" s="23"/>
      <c r="I53" s="18"/>
    </row>
    <row r="54" spans="1:9" s="69" customFormat="1" ht="19.5" customHeight="1">
      <c r="A54" s="236"/>
      <c r="B54" s="67" t="s">
        <v>26</v>
      </c>
      <c r="C54" s="75"/>
      <c r="D54" s="68" t="s">
        <v>77</v>
      </c>
      <c r="E54" s="68" t="s">
        <v>78</v>
      </c>
      <c r="F54" s="68" t="s">
        <v>16</v>
      </c>
      <c r="G54" s="68" t="s">
        <v>80</v>
      </c>
      <c r="H54" s="68" t="s">
        <v>81</v>
      </c>
      <c r="I54" s="112"/>
    </row>
    <row r="55" spans="1:9" ht="12.75">
      <c r="A55" s="236"/>
      <c r="B55" s="234" t="s">
        <v>27</v>
      </c>
      <c r="C55" s="234"/>
      <c r="D55" s="148">
        <v>3.08</v>
      </c>
      <c r="E55" s="150">
        <f>D55*1.08</f>
        <v>3.3264000000000005</v>
      </c>
      <c r="F55" s="150">
        <f>E55*1.08</f>
        <v>3.5925120000000006</v>
      </c>
      <c r="G55" s="150">
        <f>F55*1.08</f>
        <v>3.879912960000001</v>
      </c>
      <c r="H55" s="164">
        <f>G55*1.08</f>
        <v>4.190305996800001</v>
      </c>
      <c r="I55" s="22" t="s">
        <v>103</v>
      </c>
    </row>
    <row r="56" spans="1:8" ht="12.75">
      <c r="A56" s="236"/>
      <c r="B56" s="234" t="s">
        <v>100</v>
      </c>
      <c r="C56" s="234"/>
      <c r="D56" s="142">
        <f>D46</f>
        <v>204</v>
      </c>
      <c r="E56" s="189">
        <f>E46</f>
        <v>240</v>
      </c>
      <c r="F56" s="189">
        <f>E56</f>
        <v>240</v>
      </c>
      <c r="G56" s="189">
        <f>E56</f>
        <v>240</v>
      </c>
      <c r="H56" s="158">
        <f>E56</f>
        <v>240</v>
      </c>
    </row>
    <row r="57" spans="1:8" ht="12.75">
      <c r="A57" s="236"/>
      <c r="C57" s="4" t="s">
        <v>120</v>
      </c>
      <c r="D57" s="202">
        <v>0</v>
      </c>
      <c r="E57" s="200">
        <f>D57*1.08</f>
        <v>0</v>
      </c>
      <c r="F57" s="200">
        <f>E57*1.08</f>
        <v>0</v>
      </c>
      <c r="G57" s="200">
        <f>F57*1.08</f>
        <v>0</v>
      </c>
      <c r="H57" s="201">
        <f>G57*1.08</f>
        <v>0</v>
      </c>
    </row>
    <row r="58" spans="1:8" ht="12.75">
      <c r="A58" s="236"/>
      <c r="B58" s="234"/>
      <c r="C58" s="234"/>
      <c r="D58" s="148"/>
      <c r="E58" s="9"/>
      <c r="F58" s="9"/>
      <c r="G58" s="9"/>
      <c r="H58" s="162"/>
    </row>
    <row r="59" spans="1:9" ht="12.75">
      <c r="A59" s="236"/>
      <c r="B59" s="243" t="s">
        <v>28</v>
      </c>
      <c r="C59" s="244"/>
      <c r="D59" s="149">
        <f>(D55*D56)+(D56*D57)</f>
        <v>628.32</v>
      </c>
      <c r="E59" s="150">
        <f>(E55*E56)+(E57*E56)</f>
        <v>798.3360000000001</v>
      </c>
      <c r="F59" s="150">
        <f>E59*1.08</f>
        <v>862.2028800000002</v>
      </c>
      <c r="G59" s="150">
        <f>F59*1.08</f>
        <v>931.1791104000002</v>
      </c>
      <c r="H59" s="150">
        <f>G59*1.08</f>
        <v>1005.6734392320003</v>
      </c>
      <c r="I59" s="18"/>
    </row>
    <row r="60" spans="1:9" ht="12.75">
      <c r="A60" s="236"/>
      <c r="B60" s="245"/>
      <c r="C60" s="245"/>
      <c r="D60" s="19"/>
      <c r="E60" s="23"/>
      <c r="F60" s="23"/>
      <c r="G60" s="23"/>
      <c r="H60" s="165"/>
      <c r="I60" s="18"/>
    </row>
    <row r="61" spans="1:8" ht="12.75">
      <c r="A61" s="236"/>
      <c r="B61" s="246"/>
      <c r="C61" s="246"/>
      <c r="D61" s="151"/>
      <c r="E61" s="63"/>
      <c r="H61" s="166"/>
    </row>
    <row r="62" spans="1:10" ht="13.5" thickBot="1">
      <c r="A62" s="237"/>
      <c r="B62" s="224" t="s">
        <v>5</v>
      </c>
      <c r="C62" s="224"/>
      <c r="D62" s="24">
        <f>D59</f>
        <v>628.32</v>
      </c>
      <c r="E62" s="24">
        <f>E59</f>
        <v>798.3360000000001</v>
      </c>
      <c r="F62" s="24">
        <f>F59</f>
        <v>862.2028800000002</v>
      </c>
      <c r="G62" s="24">
        <f>G59</f>
        <v>931.1791104000002</v>
      </c>
      <c r="H62" s="24">
        <f>H59</f>
        <v>1005.6734392320003</v>
      </c>
      <c r="I62" s="50"/>
      <c r="J62" s="209"/>
    </row>
    <row r="63" spans="2:10" ht="13.5" thickTop="1">
      <c r="B63" s="246"/>
      <c r="C63" s="246"/>
      <c r="D63" s="15"/>
      <c r="E63" s="15"/>
      <c r="J63" s="210"/>
    </row>
    <row r="64" spans="1:9" s="69" customFormat="1" ht="19.5" customHeight="1">
      <c r="A64" s="235" t="s">
        <v>71</v>
      </c>
      <c r="B64" s="247" t="s">
        <v>29</v>
      </c>
      <c r="C64" s="247"/>
      <c r="D64" s="68" t="s">
        <v>77</v>
      </c>
      <c r="E64" s="68" t="s">
        <v>78</v>
      </c>
      <c r="F64" s="68" t="s">
        <v>79</v>
      </c>
      <c r="G64" s="68" t="s">
        <v>80</v>
      </c>
      <c r="H64" s="68" t="s">
        <v>80</v>
      </c>
      <c r="I64" s="112"/>
    </row>
    <row r="65" spans="1:8" ht="12.75">
      <c r="A65" s="236"/>
      <c r="B65" s="224" t="s">
        <v>30</v>
      </c>
      <c r="C65" s="224"/>
      <c r="D65" s="59"/>
      <c r="E65" s="15"/>
      <c r="H65" s="166"/>
    </row>
    <row r="66" spans="1:8" ht="12.75">
      <c r="A66" s="236"/>
      <c r="B66" s="234" t="s">
        <v>31</v>
      </c>
      <c r="C66" s="234"/>
      <c r="D66" s="152">
        <v>1</v>
      </c>
      <c r="E66" s="15">
        <v>1</v>
      </c>
      <c r="F66" s="15">
        <v>1</v>
      </c>
      <c r="G66" s="15">
        <v>1</v>
      </c>
      <c r="H66" s="61">
        <v>1</v>
      </c>
    </row>
    <row r="67" spans="1:9" ht="12.75">
      <c r="A67" s="236"/>
      <c r="B67" s="234" t="s">
        <v>32</v>
      </c>
      <c r="C67" s="234"/>
      <c r="D67" s="152">
        <v>1200</v>
      </c>
      <c r="E67" s="153">
        <f>D67*1.08</f>
        <v>1296</v>
      </c>
      <c r="F67" s="153">
        <f>E67*1.08</f>
        <v>1399.68</v>
      </c>
      <c r="G67" s="153">
        <f>F67*1.08</f>
        <v>1511.6544000000001</v>
      </c>
      <c r="H67" s="167">
        <f>G67*1.08</f>
        <v>1632.5867520000002</v>
      </c>
      <c r="I67" s="26"/>
    </row>
    <row r="68" spans="1:9" ht="12.75">
      <c r="A68" s="236"/>
      <c r="B68" s="234" t="s">
        <v>33</v>
      </c>
      <c r="C68" s="250"/>
      <c r="D68" s="152">
        <v>1</v>
      </c>
      <c r="E68" s="15">
        <v>1</v>
      </c>
      <c r="F68" s="15">
        <v>1</v>
      </c>
      <c r="G68" s="15">
        <v>1</v>
      </c>
      <c r="H68" s="61">
        <v>1</v>
      </c>
      <c r="I68" s="26"/>
    </row>
    <row r="69" spans="1:8" ht="12.75">
      <c r="A69" s="236"/>
      <c r="B69" s="227" t="s">
        <v>34</v>
      </c>
      <c r="C69" s="227"/>
      <c r="D69" s="152">
        <v>13</v>
      </c>
      <c r="E69" s="15">
        <v>13</v>
      </c>
      <c r="F69" s="15">
        <v>13</v>
      </c>
      <c r="G69" s="15">
        <v>13</v>
      </c>
      <c r="H69" s="61">
        <v>13</v>
      </c>
    </row>
    <row r="70" spans="1:8" ht="12.75">
      <c r="A70" s="236"/>
      <c r="B70" s="234" t="s">
        <v>5</v>
      </c>
      <c r="C70" s="234"/>
      <c r="D70" s="154">
        <f>D67*D69</f>
        <v>15600</v>
      </c>
      <c r="E70" s="154">
        <f>E67*E69</f>
        <v>16848</v>
      </c>
      <c r="F70" s="154">
        <f>F67*F69</f>
        <v>18195.84</v>
      </c>
      <c r="G70" s="154">
        <f>G67*G69</f>
        <v>19651.5072</v>
      </c>
      <c r="H70" s="168">
        <f>H67*H69</f>
        <v>21223.627776</v>
      </c>
    </row>
    <row r="71" spans="1:8" ht="12.75">
      <c r="A71" s="236"/>
      <c r="B71" s="228"/>
      <c r="C71" s="228"/>
      <c r="D71" s="4"/>
      <c r="E71" s="15"/>
      <c r="F71" s="15"/>
      <c r="G71" s="15"/>
      <c r="H71" s="61"/>
    </row>
    <row r="72" spans="1:8" ht="12.75">
      <c r="A72" s="236"/>
      <c r="B72" s="224" t="s">
        <v>35</v>
      </c>
      <c r="C72" s="224"/>
      <c r="D72" s="15"/>
      <c r="E72" s="15"/>
      <c r="F72" s="15"/>
      <c r="G72" s="15"/>
      <c r="H72" s="61"/>
    </row>
    <row r="73" spans="1:8" ht="12.75">
      <c r="A73" s="236"/>
      <c r="B73" s="234" t="s">
        <v>31</v>
      </c>
      <c r="C73" s="234"/>
      <c r="D73" s="152">
        <v>1</v>
      </c>
      <c r="E73" s="15">
        <v>1</v>
      </c>
      <c r="F73" s="15">
        <v>1</v>
      </c>
      <c r="G73" s="15">
        <v>1</v>
      </c>
      <c r="H73" s="61">
        <v>1</v>
      </c>
    </row>
    <row r="74" spans="1:9" ht="12.75">
      <c r="A74" s="236"/>
      <c r="B74" s="234" t="s">
        <v>32</v>
      </c>
      <c r="C74" s="234"/>
      <c r="D74" s="152">
        <v>844</v>
      </c>
      <c r="E74" s="153">
        <f>D74*1.08</f>
        <v>911.5200000000001</v>
      </c>
      <c r="F74" s="153">
        <f>E74*1.08</f>
        <v>984.4416000000002</v>
      </c>
      <c r="G74" s="153">
        <f>F74*1.08</f>
        <v>1063.1969280000003</v>
      </c>
      <c r="H74" s="167">
        <f>G74*1.08</f>
        <v>1148.2526822400005</v>
      </c>
      <c r="I74" s="26"/>
    </row>
    <row r="75" spans="1:9" ht="12.75">
      <c r="A75" s="236"/>
      <c r="B75" s="234" t="s">
        <v>33</v>
      </c>
      <c r="C75" s="250"/>
      <c r="D75" s="152">
        <v>1</v>
      </c>
      <c r="E75" s="15">
        <v>1</v>
      </c>
      <c r="F75" s="15">
        <v>1</v>
      </c>
      <c r="G75" s="15">
        <v>1</v>
      </c>
      <c r="H75" s="61">
        <v>1</v>
      </c>
      <c r="I75" s="26"/>
    </row>
    <row r="76" spans="1:8" ht="12.75">
      <c r="A76" s="236"/>
      <c r="B76" s="227" t="s">
        <v>34</v>
      </c>
      <c r="C76" s="227"/>
      <c r="D76" s="152">
        <v>13</v>
      </c>
      <c r="E76" s="15">
        <v>13</v>
      </c>
      <c r="F76" s="15">
        <v>13</v>
      </c>
      <c r="G76" s="15">
        <v>13</v>
      </c>
      <c r="H76" s="61">
        <v>13</v>
      </c>
    </row>
    <row r="77" spans="1:8" ht="12.75">
      <c r="A77" s="236"/>
      <c r="B77" s="234" t="s">
        <v>5</v>
      </c>
      <c r="C77" s="234"/>
      <c r="D77" s="154">
        <f>D74*D76</f>
        <v>10972</v>
      </c>
      <c r="E77" s="154">
        <f>E74*E76</f>
        <v>11849.760000000002</v>
      </c>
      <c r="F77" s="154">
        <f>F74*F76</f>
        <v>12797.740800000003</v>
      </c>
      <c r="G77" s="154">
        <f>G74*G76</f>
        <v>13821.560064000005</v>
      </c>
      <c r="H77" s="168">
        <f>H74*H76</f>
        <v>14927.284869120005</v>
      </c>
    </row>
    <row r="78" spans="1:9" ht="12.75">
      <c r="A78" s="236"/>
      <c r="B78" s="252"/>
      <c r="C78" s="224"/>
      <c r="D78" s="15"/>
      <c r="E78" s="15"/>
      <c r="F78" s="15"/>
      <c r="G78" s="15"/>
      <c r="H78" s="61"/>
      <c r="I78" s="12"/>
    </row>
    <row r="79" spans="1:8" ht="12.75">
      <c r="A79" s="236"/>
      <c r="B79" s="224" t="s">
        <v>36</v>
      </c>
      <c r="C79" s="224"/>
      <c r="D79" s="15"/>
      <c r="E79" s="15"/>
      <c r="F79" s="15"/>
      <c r="G79" s="15"/>
      <c r="H79" s="61"/>
    </row>
    <row r="80" spans="1:8" ht="12.75">
      <c r="A80" s="236"/>
      <c r="B80" s="234" t="s">
        <v>31</v>
      </c>
      <c r="C80" s="234"/>
      <c r="D80" s="152">
        <v>1</v>
      </c>
      <c r="E80" s="15">
        <v>1</v>
      </c>
      <c r="F80" s="15">
        <v>1</v>
      </c>
      <c r="G80" s="15">
        <v>1</v>
      </c>
      <c r="H80" s="61">
        <v>1</v>
      </c>
    </row>
    <row r="81" spans="1:9" ht="12.75">
      <c r="A81" s="236"/>
      <c r="B81" s="234" t="s">
        <v>32</v>
      </c>
      <c r="C81" s="234"/>
      <c r="D81" s="152">
        <v>590</v>
      </c>
      <c r="E81" s="153">
        <f>D81*1.08</f>
        <v>637.2</v>
      </c>
      <c r="F81" s="153">
        <f>E81*1.08</f>
        <v>688.176</v>
      </c>
      <c r="G81" s="153">
        <f>F81*1.08</f>
        <v>743.23008</v>
      </c>
      <c r="H81" s="167">
        <f>G81*1.08</f>
        <v>802.6884864000001</v>
      </c>
      <c r="I81" s="26"/>
    </row>
    <row r="82" spans="1:9" ht="12.75">
      <c r="A82" s="236"/>
      <c r="B82" s="234" t="s">
        <v>33</v>
      </c>
      <c r="C82" s="250"/>
      <c r="D82" s="152">
        <v>1</v>
      </c>
      <c r="E82" s="15">
        <v>1</v>
      </c>
      <c r="F82" s="15">
        <v>1</v>
      </c>
      <c r="G82" s="15">
        <v>1</v>
      </c>
      <c r="H82" s="61">
        <v>1</v>
      </c>
      <c r="I82" s="26"/>
    </row>
    <row r="83" spans="1:8" ht="12.75">
      <c r="A83" s="236"/>
      <c r="B83" s="227" t="s">
        <v>34</v>
      </c>
      <c r="C83" s="227"/>
      <c r="D83" s="152">
        <v>13</v>
      </c>
      <c r="E83" s="15">
        <v>13</v>
      </c>
      <c r="F83" s="15">
        <v>13</v>
      </c>
      <c r="G83" s="15">
        <v>13</v>
      </c>
      <c r="H83" s="61">
        <v>13</v>
      </c>
    </row>
    <row r="84" spans="1:8" ht="12.75">
      <c r="A84" s="236"/>
      <c r="B84" s="234" t="s">
        <v>5</v>
      </c>
      <c r="C84" s="234"/>
      <c r="D84" s="154">
        <f>D81*D83</f>
        <v>7670</v>
      </c>
      <c r="E84" s="154">
        <f>E81*E83</f>
        <v>8283.6</v>
      </c>
      <c r="F84" s="154">
        <f>F81*F83</f>
        <v>8946.288</v>
      </c>
      <c r="G84" s="154">
        <f>G81*G83</f>
        <v>9661.99104</v>
      </c>
      <c r="H84" s="168">
        <f>H81*H83</f>
        <v>10434.9503232</v>
      </c>
    </row>
    <row r="85" spans="1:9" ht="12.75">
      <c r="A85" s="236"/>
      <c r="B85" s="234"/>
      <c r="C85" s="234"/>
      <c r="D85" s="15"/>
      <c r="E85" s="15"/>
      <c r="F85" s="15"/>
      <c r="G85" s="15"/>
      <c r="H85" s="61"/>
      <c r="I85" s="12"/>
    </row>
    <row r="86" spans="1:8" ht="12.75">
      <c r="A86" s="236"/>
      <c r="B86" s="224" t="s">
        <v>37</v>
      </c>
      <c r="C86" s="224"/>
      <c r="D86" s="15"/>
      <c r="E86" s="15"/>
      <c r="F86" s="15"/>
      <c r="G86" s="15"/>
      <c r="H86" s="61"/>
    </row>
    <row r="87" spans="1:8" ht="12.75">
      <c r="A87" s="236"/>
      <c r="B87" s="234" t="s">
        <v>31</v>
      </c>
      <c r="C87" s="234"/>
      <c r="D87" s="152">
        <v>1</v>
      </c>
      <c r="E87" s="15">
        <v>1</v>
      </c>
      <c r="F87" s="15">
        <v>1</v>
      </c>
      <c r="G87" s="15">
        <v>1</v>
      </c>
      <c r="H87" s="61">
        <v>1</v>
      </c>
    </row>
    <row r="88" spans="1:9" ht="12.75">
      <c r="A88" s="236"/>
      <c r="B88" s="234" t="s">
        <v>32</v>
      </c>
      <c r="C88" s="234"/>
      <c r="D88" s="152">
        <v>590</v>
      </c>
      <c r="E88" s="153">
        <f>D88*1.08</f>
        <v>637.2</v>
      </c>
      <c r="F88" s="153">
        <f>E88*1.08</f>
        <v>688.176</v>
      </c>
      <c r="G88" s="153">
        <f>F88*1.08</f>
        <v>743.23008</v>
      </c>
      <c r="H88" s="167">
        <f>G88*1.08</f>
        <v>802.6884864000001</v>
      </c>
      <c r="I88" s="26"/>
    </row>
    <row r="89" spans="1:9" ht="12.75">
      <c r="A89" s="236"/>
      <c r="B89" s="234" t="s">
        <v>33</v>
      </c>
      <c r="C89" s="250"/>
      <c r="D89" s="152">
        <v>1</v>
      </c>
      <c r="E89" s="15">
        <v>1</v>
      </c>
      <c r="F89" s="15">
        <v>1</v>
      </c>
      <c r="G89" s="15">
        <v>1</v>
      </c>
      <c r="H89" s="61">
        <v>1</v>
      </c>
      <c r="I89" s="26"/>
    </row>
    <row r="90" spans="1:8" ht="12.75">
      <c r="A90" s="236"/>
      <c r="B90" s="227" t="s">
        <v>34</v>
      </c>
      <c r="C90" s="227"/>
      <c r="D90" s="152">
        <v>13</v>
      </c>
      <c r="E90" s="15">
        <v>13</v>
      </c>
      <c r="F90" s="15">
        <v>13</v>
      </c>
      <c r="G90" s="15">
        <v>13</v>
      </c>
      <c r="H90" s="61">
        <v>13</v>
      </c>
    </row>
    <row r="91" spans="1:8" ht="12.75">
      <c r="A91" s="236"/>
      <c r="B91" s="234" t="s">
        <v>5</v>
      </c>
      <c r="C91" s="234"/>
      <c r="D91" s="154">
        <f>D88*D90</f>
        <v>7670</v>
      </c>
      <c r="E91" s="154">
        <f>E88*E90</f>
        <v>8283.6</v>
      </c>
      <c r="F91" s="154">
        <f>F88*F90</f>
        <v>8946.288</v>
      </c>
      <c r="G91" s="154">
        <f>G88*G90</f>
        <v>9661.99104</v>
      </c>
      <c r="H91" s="168">
        <f>H88*H90</f>
        <v>10434.9503232</v>
      </c>
    </row>
    <row r="92" spans="1:9" ht="12.75">
      <c r="A92" s="236"/>
      <c r="B92" s="234"/>
      <c r="C92" s="234"/>
      <c r="D92" s="15"/>
      <c r="E92" s="15"/>
      <c r="F92" s="15"/>
      <c r="G92" s="15"/>
      <c r="H92" s="61"/>
      <c r="I92" s="26"/>
    </row>
    <row r="93" spans="1:8" ht="12.75">
      <c r="A93" s="236"/>
      <c r="B93" s="234"/>
      <c r="C93" s="234"/>
      <c r="D93" s="155"/>
      <c r="E93" s="155"/>
      <c r="F93" s="155"/>
      <c r="G93" s="155"/>
      <c r="H93" s="169"/>
    </row>
    <row r="94" spans="1:9" ht="12.75">
      <c r="A94" s="236"/>
      <c r="B94" s="234" t="s">
        <v>38</v>
      </c>
      <c r="C94" s="234"/>
      <c r="D94" s="15">
        <v>4</v>
      </c>
      <c r="E94" s="15">
        <v>4</v>
      </c>
      <c r="F94" s="15">
        <v>4</v>
      </c>
      <c r="G94" s="15">
        <v>4</v>
      </c>
      <c r="H94" s="61">
        <v>4</v>
      </c>
      <c r="I94" s="12"/>
    </row>
    <row r="95" spans="1:8" ht="13.5" thickBot="1">
      <c r="A95" s="237"/>
      <c r="B95" s="224" t="s">
        <v>39</v>
      </c>
      <c r="C95" s="224"/>
      <c r="D95" s="27">
        <f>D70+D77+D84+D91</f>
        <v>41912</v>
      </c>
      <c r="E95" s="27">
        <f>E70+E77+E84+E91</f>
        <v>45264.96</v>
      </c>
      <c r="F95" s="27">
        <f>F70+F77+F84+F91</f>
        <v>48886.156800000004</v>
      </c>
      <c r="G95" s="27">
        <f>G70+G77+G84+G91</f>
        <v>52797.04934400001</v>
      </c>
      <c r="H95" s="170">
        <f>H70+H77+H84+H91</f>
        <v>57020.813291520004</v>
      </c>
    </row>
    <row r="96" spans="2:8" ht="13.5" thickTop="1">
      <c r="B96" s="203" t="s">
        <v>40</v>
      </c>
      <c r="C96" s="16"/>
      <c r="D96" s="28"/>
      <c r="E96" s="28"/>
      <c r="F96" s="28"/>
      <c r="G96" s="28"/>
      <c r="H96" s="28"/>
    </row>
    <row r="97" spans="1:9" s="69" customFormat="1" ht="19.5" customHeight="1">
      <c r="A97" s="235" t="s">
        <v>72</v>
      </c>
      <c r="B97" s="253" t="s">
        <v>41</v>
      </c>
      <c r="C97" s="253"/>
      <c r="D97" s="68" t="s">
        <v>77</v>
      </c>
      <c r="E97" s="68" t="s">
        <v>78</v>
      </c>
      <c r="F97" s="68" t="s">
        <v>79</v>
      </c>
      <c r="G97" s="68" t="s">
        <v>80</v>
      </c>
      <c r="H97" s="68" t="s">
        <v>81</v>
      </c>
      <c r="I97" s="112"/>
    </row>
    <row r="98" spans="1:9" s="69" customFormat="1" ht="12.75">
      <c r="A98" s="236"/>
      <c r="B98" s="254" t="s">
        <v>42</v>
      </c>
      <c r="C98" s="254"/>
      <c r="D98" s="76">
        <v>200</v>
      </c>
      <c r="E98" s="156">
        <f aca="true" t="shared" si="1" ref="E98:H99">D98*1.08</f>
        <v>216</v>
      </c>
      <c r="F98" s="156">
        <f t="shared" si="1"/>
        <v>233.28000000000003</v>
      </c>
      <c r="G98" s="156">
        <f t="shared" si="1"/>
        <v>251.94240000000005</v>
      </c>
      <c r="H98" s="171">
        <f t="shared" si="1"/>
        <v>272.0977920000001</v>
      </c>
      <c r="I98" s="136"/>
    </row>
    <row r="99" spans="1:9" s="69" customFormat="1" ht="12.75">
      <c r="A99" s="236"/>
      <c r="B99" s="251" t="s">
        <v>43</v>
      </c>
      <c r="C99" s="251"/>
      <c r="D99" s="76">
        <v>250</v>
      </c>
      <c r="E99" s="156">
        <f t="shared" si="1"/>
        <v>270</v>
      </c>
      <c r="F99" s="156">
        <f t="shared" si="1"/>
        <v>291.6</v>
      </c>
      <c r="G99" s="156">
        <f t="shared" si="1"/>
        <v>314.92800000000005</v>
      </c>
      <c r="H99" s="171">
        <f t="shared" si="1"/>
        <v>340.1222400000001</v>
      </c>
      <c r="I99" s="136"/>
    </row>
    <row r="100" spans="1:9" s="69" customFormat="1" ht="12.75">
      <c r="A100" s="236"/>
      <c r="B100" s="251"/>
      <c r="C100" s="251"/>
      <c r="D100" s="77"/>
      <c r="E100" s="156"/>
      <c r="F100" s="156"/>
      <c r="G100" s="156"/>
      <c r="H100" s="171"/>
      <c r="I100" s="136"/>
    </row>
    <row r="101" spans="1:9" s="69" customFormat="1" ht="12.75">
      <c r="A101" s="236"/>
      <c r="B101" s="251" t="s">
        <v>44</v>
      </c>
      <c r="C101" s="251"/>
      <c r="D101" s="76">
        <v>30</v>
      </c>
      <c r="E101" s="156">
        <f>D101*1.08</f>
        <v>32.400000000000006</v>
      </c>
      <c r="F101" s="156">
        <f>E101*1.08</f>
        <v>34.99200000000001</v>
      </c>
      <c r="G101" s="156">
        <f>F101*1.08</f>
        <v>37.79136000000001</v>
      </c>
      <c r="H101" s="171">
        <f>G101*1.08</f>
        <v>40.814668800000014</v>
      </c>
      <c r="I101" s="136"/>
    </row>
    <row r="102" spans="1:9" s="69" customFormat="1" ht="12.75">
      <c r="A102" s="236"/>
      <c r="B102" s="251"/>
      <c r="C102" s="251"/>
      <c r="D102" s="77"/>
      <c r="E102" s="156"/>
      <c r="F102" s="156"/>
      <c r="G102" s="156"/>
      <c r="H102" s="171"/>
      <c r="I102" s="136"/>
    </row>
    <row r="103" spans="1:9" s="69" customFormat="1" ht="12.75">
      <c r="A103" s="236"/>
      <c r="B103" s="251" t="s">
        <v>45</v>
      </c>
      <c r="C103" s="251"/>
      <c r="D103" s="78">
        <v>12</v>
      </c>
      <c r="E103" s="78">
        <v>12</v>
      </c>
      <c r="F103" s="78">
        <v>12</v>
      </c>
      <c r="G103" s="78">
        <v>12</v>
      </c>
      <c r="H103" s="172">
        <v>12</v>
      </c>
      <c r="I103" s="136"/>
    </row>
    <row r="104" spans="1:9" s="69" customFormat="1" ht="13.5" thickBot="1">
      <c r="A104" s="236"/>
      <c r="B104" s="255" t="s">
        <v>46</v>
      </c>
      <c r="C104" s="255"/>
      <c r="D104" s="79">
        <f>(D98+D99+D101)*D103</f>
        <v>5760</v>
      </c>
      <c r="E104" s="79">
        <f>(E98+E99+E101)*E103</f>
        <v>6220.799999999999</v>
      </c>
      <c r="F104" s="79">
        <f>(F98+F99+F101)*F103</f>
        <v>6718.464000000001</v>
      </c>
      <c r="G104" s="79">
        <f>(G98+G99+G101)*G103</f>
        <v>7255.941120000002</v>
      </c>
      <c r="H104" s="174">
        <f>(H98+H99+H101)*H103</f>
        <v>7836.416409600002</v>
      </c>
      <c r="I104" s="136"/>
    </row>
    <row r="105" spans="1:9" s="69" customFormat="1" ht="13.5" thickTop="1">
      <c r="A105" s="236"/>
      <c r="B105" s="251"/>
      <c r="C105" s="251"/>
      <c r="D105" s="77"/>
      <c r="E105" s="77"/>
      <c r="F105" s="77"/>
      <c r="G105" s="77"/>
      <c r="H105" s="77"/>
      <c r="I105" s="136"/>
    </row>
    <row r="106" spans="1:9" s="69" customFormat="1" ht="19.5" customHeight="1">
      <c r="A106" s="236"/>
      <c r="B106" s="253" t="s">
        <v>104</v>
      </c>
      <c r="C106" s="253"/>
      <c r="D106" s="68" t="s">
        <v>77</v>
      </c>
      <c r="E106" s="68" t="s">
        <v>78</v>
      </c>
      <c r="F106" s="68" t="s">
        <v>79</v>
      </c>
      <c r="G106" s="68" t="s">
        <v>80</v>
      </c>
      <c r="H106" s="68" t="s">
        <v>81</v>
      </c>
      <c r="I106" s="112"/>
    </row>
    <row r="107" spans="1:9" s="69" customFormat="1" ht="12.75">
      <c r="A107" s="236"/>
      <c r="B107" s="251" t="s">
        <v>105</v>
      </c>
      <c r="C107" s="251"/>
      <c r="D107" s="77">
        <v>700</v>
      </c>
      <c r="E107" s="80">
        <f>D107*1.08</f>
        <v>756</v>
      </c>
      <c r="F107" s="80">
        <f>E107*1.08</f>
        <v>816.48</v>
      </c>
      <c r="G107" s="80">
        <f>F107*1.08</f>
        <v>881.7984000000001</v>
      </c>
      <c r="H107" s="175">
        <f>G107*1.08</f>
        <v>952.3422720000002</v>
      </c>
      <c r="I107" s="136"/>
    </row>
    <row r="108" spans="1:9" s="69" customFormat="1" ht="12.75">
      <c r="A108" s="236"/>
      <c r="B108" s="251" t="s">
        <v>106</v>
      </c>
      <c r="C108" s="251"/>
      <c r="D108" s="77">
        <v>300</v>
      </c>
      <c r="E108" s="80">
        <f aca="true" t="shared" si="2" ref="E108:H109">D108*1.08</f>
        <v>324</v>
      </c>
      <c r="F108" s="80">
        <f t="shared" si="2"/>
        <v>349.92</v>
      </c>
      <c r="G108" s="80">
        <f t="shared" si="2"/>
        <v>377.91360000000003</v>
      </c>
      <c r="H108" s="175">
        <f t="shared" si="2"/>
        <v>408.14668800000004</v>
      </c>
      <c r="I108" s="136"/>
    </row>
    <row r="109" spans="1:9" s="69" customFormat="1" ht="12.75">
      <c r="A109" s="236"/>
      <c r="B109" s="257" t="s">
        <v>121</v>
      </c>
      <c r="C109" s="257"/>
      <c r="D109" s="81">
        <v>250</v>
      </c>
      <c r="E109" s="80">
        <f t="shared" si="2"/>
        <v>270</v>
      </c>
      <c r="F109" s="80">
        <f t="shared" si="2"/>
        <v>291.6</v>
      </c>
      <c r="G109" s="80">
        <f t="shared" si="2"/>
        <v>314.92800000000005</v>
      </c>
      <c r="H109" s="175">
        <f t="shared" si="2"/>
        <v>340.1222400000001</v>
      </c>
      <c r="I109" s="136"/>
    </row>
    <row r="110" spans="1:9" s="69" customFormat="1" ht="12.75">
      <c r="A110" s="236"/>
      <c r="B110" s="71"/>
      <c r="C110" s="71"/>
      <c r="D110" s="81"/>
      <c r="E110" s="81"/>
      <c r="F110" s="81"/>
      <c r="G110" s="81"/>
      <c r="H110" s="176"/>
      <c r="I110" s="136"/>
    </row>
    <row r="111" spans="1:9" s="69" customFormat="1" ht="12.75">
      <c r="A111" s="236"/>
      <c r="B111" s="251" t="s">
        <v>34</v>
      </c>
      <c r="C111" s="251"/>
      <c r="D111" s="82">
        <v>12</v>
      </c>
      <c r="E111" s="82">
        <v>12</v>
      </c>
      <c r="F111" s="82">
        <v>12</v>
      </c>
      <c r="G111" s="82">
        <v>12</v>
      </c>
      <c r="H111" s="177">
        <v>12</v>
      </c>
      <c r="I111" s="136"/>
    </row>
    <row r="112" spans="1:9" s="69" customFormat="1" ht="13.5" thickBot="1">
      <c r="A112" s="236"/>
      <c r="B112" s="255" t="s">
        <v>5</v>
      </c>
      <c r="C112" s="255"/>
      <c r="D112" s="83">
        <f>(D107+D108+D109)*D111</f>
        <v>15000</v>
      </c>
      <c r="E112" s="83">
        <f>(E107+E108+E109)*E111</f>
        <v>16200</v>
      </c>
      <c r="F112" s="83">
        <f>(F107+F108+F109)*F111</f>
        <v>17496</v>
      </c>
      <c r="G112" s="83">
        <f>(G107+G108+G109)*G111</f>
        <v>18895.680000000004</v>
      </c>
      <c r="H112" s="83">
        <f>(H107+H108+H109)*H111</f>
        <v>20407.334400000003</v>
      </c>
      <c r="I112" s="137"/>
    </row>
    <row r="113" spans="1:9" s="69" customFormat="1" ht="13.5" thickTop="1">
      <c r="A113" s="236"/>
      <c r="B113" s="258"/>
      <c r="C113" s="258"/>
      <c r="D113" s="66"/>
      <c r="E113" s="66"/>
      <c r="F113" s="71"/>
      <c r="G113" s="71"/>
      <c r="H113" s="71"/>
      <c r="I113" s="112"/>
    </row>
    <row r="114" spans="1:9" s="69" customFormat="1" ht="19.5" customHeight="1">
      <c r="A114" s="236"/>
      <c r="B114" s="253" t="s">
        <v>107</v>
      </c>
      <c r="C114" s="253"/>
      <c r="D114" s="68" t="s">
        <v>77</v>
      </c>
      <c r="E114" s="68" t="s">
        <v>78</v>
      </c>
      <c r="F114" s="68" t="s">
        <v>79</v>
      </c>
      <c r="G114" s="68" t="s">
        <v>80</v>
      </c>
      <c r="H114" s="68" t="s">
        <v>81</v>
      </c>
      <c r="I114" s="112"/>
    </row>
    <row r="115" spans="1:9" s="69" customFormat="1" ht="12.75">
      <c r="A115" s="236"/>
      <c r="B115" s="226" t="s">
        <v>47</v>
      </c>
      <c r="C115" s="226"/>
      <c r="D115" s="84">
        <v>300</v>
      </c>
      <c r="E115" s="84">
        <f>D115*1.08</f>
        <v>324</v>
      </c>
      <c r="F115" s="84">
        <f>E115*1.08</f>
        <v>349.92</v>
      </c>
      <c r="G115" s="84">
        <f>F115*1.08</f>
        <v>377.91360000000003</v>
      </c>
      <c r="H115" s="84">
        <f>G115*1.08</f>
        <v>408.14668800000004</v>
      </c>
      <c r="I115" s="136"/>
    </row>
    <row r="116" spans="1:9" s="69" customFormat="1" ht="12.75">
      <c r="A116" s="236"/>
      <c r="B116" s="226" t="s">
        <v>108</v>
      </c>
      <c r="C116" s="226"/>
      <c r="D116" s="84">
        <v>30</v>
      </c>
      <c r="E116" s="84">
        <f aca="true" t="shared" si="3" ref="E116:H117">D116*1.08</f>
        <v>32.400000000000006</v>
      </c>
      <c r="F116" s="84">
        <f t="shared" si="3"/>
        <v>34.99200000000001</v>
      </c>
      <c r="G116" s="84">
        <f t="shared" si="3"/>
        <v>37.79136000000001</v>
      </c>
      <c r="H116" s="84">
        <f t="shared" si="3"/>
        <v>40.814668800000014</v>
      </c>
      <c r="I116" s="136"/>
    </row>
    <row r="117" spans="1:9" s="69" customFormat="1" ht="12.75">
      <c r="A117" s="236"/>
      <c r="B117" s="251" t="s">
        <v>48</v>
      </c>
      <c r="C117" s="251"/>
      <c r="D117" s="84">
        <v>150</v>
      </c>
      <c r="E117" s="84">
        <f t="shared" si="3"/>
        <v>162</v>
      </c>
      <c r="F117" s="84">
        <f t="shared" si="3"/>
        <v>174.96</v>
      </c>
      <c r="G117" s="84">
        <f t="shared" si="3"/>
        <v>188.95680000000002</v>
      </c>
      <c r="H117" s="84">
        <f t="shared" si="3"/>
        <v>204.07334400000002</v>
      </c>
      <c r="I117" s="85"/>
    </row>
    <row r="118" spans="1:9" s="69" customFormat="1" ht="12.75">
      <c r="A118" s="236"/>
      <c r="B118" s="226" t="s">
        <v>34</v>
      </c>
      <c r="C118" s="226"/>
      <c r="D118" s="86">
        <v>12</v>
      </c>
      <c r="E118" s="86">
        <v>12</v>
      </c>
      <c r="F118" s="86">
        <v>12</v>
      </c>
      <c r="G118" s="86">
        <v>12</v>
      </c>
      <c r="H118" s="86">
        <v>12</v>
      </c>
      <c r="I118" s="136"/>
    </row>
    <row r="119" spans="1:9" s="69" customFormat="1" ht="13.5" thickBot="1">
      <c r="A119" s="237"/>
      <c r="B119" s="226" t="s">
        <v>5</v>
      </c>
      <c r="C119" s="226"/>
      <c r="D119" s="79">
        <f>(D115+D116+D117)*D118</f>
        <v>5760</v>
      </c>
      <c r="E119" s="79">
        <f>(E115+E116+E117)*E118</f>
        <v>6220.799999999999</v>
      </c>
      <c r="F119" s="79">
        <f>(F115+F116+F117)*F118</f>
        <v>6718.464000000001</v>
      </c>
      <c r="G119" s="79">
        <f>(G115+G116+G117)*G118</f>
        <v>7255.941120000001</v>
      </c>
      <c r="H119" s="173">
        <f>(H115+H116+H117)*H118</f>
        <v>7836.416409600001</v>
      </c>
      <c r="I119" s="112"/>
    </row>
    <row r="120" spans="1:8" ht="13.5" thickTop="1">
      <c r="A120" s="12"/>
      <c r="B120" s="234"/>
      <c r="C120" s="234"/>
      <c r="D120" s="34"/>
      <c r="E120" s="34"/>
      <c r="F120" s="4"/>
      <c r="G120" s="4"/>
      <c r="H120" s="4"/>
    </row>
    <row r="121" spans="1:8" ht="13.5" thickBot="1">
      <c r="A121" s="12"/>
      <c r="B121" s="228"/>
      <c r="C121" s="228"/>
      <c r="D121" s="4"/>
      <c r="E121" s="4"/>
      <c r="F121" s="4"/>
      <c r="G121" s="4"/>
      <c r="H121" s="4"/>
    </row>
    <row r="122" spans="1:9" s="69" customFormat="1" ht="19.5" customHeight="1">
      <c r="A122" s="278" t="s">
        <v>49</v>
      </c>
      <c r="B122" s="231" t="s">
        <v>49</v>
      </c>
      <c r="C122" s="232"/>
      <c r="D122" s="87" t="s">
        <v>77</v>
      </c>
      <c r="E122" s="87" t="s">
        <v>78</v>
      </c>
      <c r="F122" s="87" t="s">
        <v>79</v>
      </c>
      <c r="G122" s="87" t="s">
        <v>80</v>
      </c>
      <c r="H122" s="88" t="s">
        <v>81</v>
      </c>
      <c r="I122" s="112"/>
    </row>
    <row r="123" spans="1:9" s="69" customFormat="1" ht="15" customHeight="1">
      <c r="A123" s="279"/>
      <c r="B123" s="256" t="s">
        <v>50</v>
      </c>
      <c r="C123" s="226"/>
      <c r="D123" s="90">
        <f>D39</f>
        <v>61738.22034</v>
      </c>
      <c r="E123" s="90">
        <f>E39</f>
        <v>78443.856432</v>
      </c>
      <c r="F123" s="90">
        <f>F39</f>
        <v>84719.36494656</v>
      </c>
      <c r="G123" s="90">
        <f>G39</f>
        <v>91496.9141422848</v>
      </c>
      <c r="H123" s="91">
        <f>H39</f>
        <v>98816.6672736676</v>
      </c>
      <c r="I123" s="112"/>
    </row>
    <row r="124" spans="1:9" s="69" customFormat="1" ht="15" customHeight="1">
      <c r="A124" s="279"/>
      <c r="B124" s="256" t="s">
        <v>122</v>
      </c>
      <c r="C124" s="226"/>
      <c r="D124" s="90">
        <f>D62+D52</f>
        <v>16295.52</v>
      </c>
      <c r="E124" s="90">
        <f>E62</f>
        <v>798.3360000000001</v>
      </c>
      <c r="F124" s="90">
        <f>F62</f>
        <v>862.2028800000002</v>
      </c>
      <c r="G124" s="90">
        <f>G62</f>
        <v>931.1791104000002</v>
      </c>
      <c r="H124" s="91">
        <f>H62</f>
        <v>1005.6734392320003</v>
      </c>
      <c r="I124" s="112"/>
    </row>
    <row r="125" spans="1:9" s="69" customFormat="1" ht="15" customHeight="1">
      <c r="A125" s="279"/>
      <c r="B125" s="256" t="s">
        <v>51</v>
      </c>
      <c r="C125" s="226"/>
      <c r="D125" s="90">
        <f>D95</f>
        <v>41912</v>
      </c>
      <c r="E125" s="90">
        <f>E95</f>
        <v>45264.96</v>
      </c>
      <c r="F125" s="90">
        <f>F95</f>
        <v>48886.156800000004</v>
      </c>
      <c r="G125" s="90">
        <f>G95</f>
        <v>52797.04934400001</v>
      </c>
      <c r="H125" s="91">
        <f>H95</f>
        <v>57020.813291520004</v>
      </c>
      <c r="I125" s="112"/>
    </row>
    <row r="126" spans="1:9" s="69" customFormat="1" ht="15" customHeight="1">
      <c r="A126" s="279"/>
      <c r="B126" s="256" t="s">
        <v>52</v>
      </c>
      <c r="C126" s="226"/>
      <c r="D126" s="90">
        <f>D104</f>
        <v>5760</v>
      </c>
      <c r="E126" s="90">
        <f>E104</f>
        <v>6220.799999999999</v>
      </c>
      <c r="F126" s="90">
        <f>F104</f>
        <v>6718.464000000001</v>
      </c>
      <c r="G126" s="90">
        <f>G104</f>
        <v>7255.941120000002</v>
      </c>
      <c r="H126" s="91">
        <f>H104</f>
        <v>7836.416409600002</v>
      </c>
      <c r="I126" s="112"/>
    </row>
    <row r="127" spans="1:9" s="69" customFormat="1" ht="15" customHeight="1">
      <c r="A127" s="279"/>
      <c r="B127" s="256" t="s">
        <v>109</v>
      </c>
      <c r="C127" s="226"/>
      <c r="D127" s="90">
        <f>D112</f>
        <v>15000</v>
      </c>
      <c r="E127" s="90">
        <f>E112</f>
        <v>16200</v>
      </c>
      <c r="F127" s="90">
        <f>F112</f>
        <v>17496</v>
      </c>
      <c r="G127" s="90">
        <f>G112</f>
        <v>18895.680000000004</v>
      </c>
      <c r="H127" s="91">
        <f>H112</f>
        <v>20407.334400000003</v>
      </c>
      <c r="I127" s="112"/>
    </row>
    <row r="128" spans="1:9" s="69" customFormat="1" ht="15" customHeight="1">
      <c r="A128" s="279"/>
      <c r="B128" s="256" t="s">
        <v>53</v>
      </c>
      <c r="C128" s="226"/>
      <c r="D128" s="90">
        <f>D119</f>
        <v>5760</v>
      </c>
      <c r="E128" s="90">
        <f>E119</f>
        <v>6220.799999999999</v>
      </c>
      <c r="F128" s="90">
        <f>F119</f>
        <v>6718.464000000001</v>
      </c>
      <c r="G128" s="90">
        <f>G119</f>
        <v>7255.941120000001</v>
      </c>
      <c r="H128" s="91">
        <f>H119</f>
        <v>7836.416409600001</v>
      </c>
      <c r="I128" s="112"/>
    </row>
    <row r="129" spans="1:9" s="69" customFormat="1" ht="19.5" customHeight="1" thickBot="1">
      <c r="A129" s="279"/>
      <c r="B129" s="269" t="s">
        <v>54</v>
      </c>
      <c r="C129" s="270"/>
      <c r="D129" s="101">
        <f>SUM(D123:D128)</f>
        <v>146465.74034000002</v>
      </c>
      <c r="E129" s="101">
        <f>SUM(E123:E128)</f>
        <v>153148.752432</v>
      </c>
      <c r="F129" s="101">
        <f>SUM(F123:F128)</f>
        <v>165400.65262656</v>
      </c>
      <c r="G129" s="101">
        <f>SUM(G123:G128)</f>
        <v>178632.7048366848</v>
      </c>
      <c r="H129" s="102">
        <f>SUM(H123:H128)</f>
        <v>192923.3212236196</v>
      </c>
      <c r="I129" s="112"/>
    </row>
    <row r="130" spans="1:9" s="69" customFormat="1" ht="19.5" customHeight="1" thickBot="1">
      <c r="A130" s="280"/>
      <c r="B130" s="226"/>
      <c r="C130" s="226"/>
      <c r="D130" s="92"/>
      <c r="E130" s="92"/>
      <c r="I130" s="112"/>
    </row>
    <row r="131" spans="1:9" s="69" customFormat="1" ht="19.5" customHeight="1">
      <c r="A131" s="279"/>
      <c r="B131" s="231" t="s">
        <v>110</v>
      </c>
      <c r="C131" s="232"/>
      <c r="D131" s="87" t="s">
        <v>77</v>
      </c>
      <c r="E131" s="87" t="s">
        <v>78</v>
      </c>
      <c r="F131" s="87" t="s">
        <v>79</v>
      </c>
      <c r="G131" s="87" t="s">
        <v>80</v>
      </c>
      <c r="H131" s="88" t="s">
        <v>81</v>
      </c>
      <c r="I131" s="112"/>
    </row>
    <row r="132" spans="1:9" s="69" customFormat="1" ht="12.75">
      <c r="A132" s="279"/>
      <c r="B132" s="256" t="s">
        <v>55</v>
      </c>
      <c r="C132" s="226"/>
      <c r="D132" s="93">
        <f>D37</f>
        <v>1141.55</v>
      </c>
      <c r="E132" s="93">
        <f>E37</f>
        <v>1343</v>
      </c>
      <c r="F132" s="93">
        <f>F37</f>
        <v>1343</v>
      </c>
      <c r="G132" s="93">
        <f>G37</f>
        <v>1343</v>
      </c>
      <c r="H132" s="94">
        <f>H37</f>
        <v>1343</v>
      </c>
      <c r="I132" s="112" t="s">
        <v>0</v>
      </c>
    </row>
    <row r="133" spans="1:9" s="69" customFormat="1" ht="12.75">
      <c r="A133" s="279"/>
      <c r="B133" s="89"/>
      <c r="C133" s="66" t="s">
        <v>56</v>
      </c>
      <c r="D133" s="93">
        <f aca="true" t="shared" si="4" ref="D133:H134">D35</f>
        <v>650.8547325</v>
      </c>
      <c r="E133" s="93">
        <f t="shared" si="4"/>
        <v>765.71145</v>
      </c>
      <c r="F133" s="93">
        <f t="shared" si="4"/>
        <v>765.71145</v>
      </c>
      <c r="G133" s="93">
        <f t="shared" si="4"/>
        <v>765.71145</v>
      </c>
      <c r="H133" s="94">
        <f t="shared" si="4"/>
        <v>765.71145</v>
      </c>
      <c r="I133" s="112" t="s">
        <v>0</v>
      </c>
    </row>
    <row r="134" spans="1:9" s="69" customFormat="1" ht="12.75">
      <c r="A134" s="279"/>
      <c r="B134" s="256" t="s">
        <v>111</v>
      </c>
      <c r="C134" s="226"/>
      <c r="D134" s="93">
        <f t="shared" si="4"/>
        <v>206.62054999999998</v>
      </c>
      <c r="E134" s="93">
        <f t="shared" si="4"/>
        <v>243.083</v>
      </c>
      <c r="F134" s="93">
        <f t="shared" si="4"/>
        <v>243.083</v>
      </c>
      <c r="G134" s="93">
        <f t="shared" si="4"/>
        <v>243.083</v>
      </c>
      <c r="H134" s="94">
        <f t="shared" si="4"/>
        <v>243.083</v>
      </c>
      <c r="I134" s="112" t="s">
        <v>0</v>
      </c>
    </row>
    <row r="135" spans="1:9" s="69" customFormat="1" ht="19.5" customHeight="1">
      <c r="A135" s="279"/>
      <c r="B135" s="259" t="s">
        <v>57</v>
      </c>
      <c r="C135" s="260"/>
      <c r="D135" s="95"/>
      <c r="E135" s="95"/>
      <c r="F135" s="95"/>
      <c r="G135" s="95"/>
      <c r="H135" s="96"/>
      <c r="I135" s="112"/>
    </row>
    <row r="136" spans="1:9" s="69" customFormat="1" ht="12.75">
      <c r="A136" s="279"/>
      <c r="B136" s="256" t="s">
        <v>58</v>
      </c>
      <c r="C136" s="226"/>
      <c r="D136" s="93">
        <f>D132</f>
        <v>1141.55</v>
      </c>
      <c r="E136" s="93">
        <f>E132</f>
        <v>1343</v>
      </c>
      <c r="F136" s="93">
        <f>F132</f>
        <v>1343</v>
      </c>
      <c r="G136" s="93">
        <f>G132</f>
        <v>1343</v>
      </c>
      <c r="H136" s="94">
        <f>H132</f>
        <v>1343</v>
      </c>
      <c r="I136" s="112" t="s">
        <v>0</v>
      </c>
    </row>
    <row r="137" spans="1:9" s="69" customFormat="1" ht="12.75">
      <c r="A137" s="279"/>
      <c r="B137" s="89"/>
      <c r="C137" s="66" t="s">
        <v>56</v>
      </c>
      <c r="D137" s="93">
        <f aca="true" t="shared" si="5" ref="D137:H138">+D133</f>
        <v>650.8547325</v>
      </c>
      <c r="E137" s="93">
        <f t="shared" si="5"/>
        <v>765.71145</v>
      </c>
      <c r="F137" s="93">
        <f t="shared" si="5"/>
        <v>765.71145</v>
      </c>
      <c r="G137" s="93">
        <f t="shared" si="5"/>
        <v>765.71145</v>
      </c>
      <c r="H137" s="94">
        <f t="shared" si="5"/>
        <v>765.71145</v>
      </c>
      <c r="I137" s="112" t="s">
        <v>0</v>
      </c>
    </row>
    <row r="138" spans="1:9" s="69" customFormat="1" ht="13.5" thickBot="1">
      <c r="A138" s="279"/>
      <c r="B138" s="100"/>
      <c r="C138" s="97" t="s">
        <v>112</v>
      </c>
      <c r="D138" s="98">
        <f t="shared" si="5"/>
        <v>206.62054999999998</v>
      </c>
      <c r="E138" s="98">
        <f t="shared" si="5"/>
        <v>243.083</v>
      </c>
      <c r="F138" s="98">
        <f t="shared" si="5"/>
        <v>243.083</v>
      </c>
      <c r="G138" s="98">
        <f t="shared" si="5"/>
        <v>243.083</v>
      </c>
      <c r="H138" s="99">
        <f t="shared" si="5"/>
        <v>243.083</v>
      </c>
      <c r="I138" s="112" t="s">
        <v>0</v>
      </c>
    </row>
    <row r="139" spans="1:5" ht="13.5" thickBot="1">
      <c r="A139" s="12"/>
      <c r="B139" s="268"/>
      <c r="C139" s="268"/>
      <c r="E139" s="5"/>
    </row>
    <row r="140" spans="1:9" s="69" customFormat="1" ht="19.5" customHeight="1">
      <c r="A140" s="240" t="s">
        <v>73</v>
      </c>
      <c r="B140" s="109" t="s">
        <v>6</v>
      </c>
      <c r="C140" s="110" t="s">
        <v>4</v>
      </c>
      <c r="D140" s="111" t="s">
        <v>82</v>
      </c>
      <c r="E140" s="111" t="s">
        <v>83</v>
      </c>
      <c r="F140" s="111" t="s">
        <v>84</v>
      </c>
      <c r="G140" s="111" t="s">
        <v>85</v>
      </c>
      <c r="H140" s="111" t="s">
        <v>86</v>
      </c>
      <c r="I140" s="112"/>
    </row>
    <row r="141" spans="1:8" s="10" customFormat="1" ht="12.75">
      <c r="A141" s="241"/>
      <c r="B141" s="47" t="s">
        <v>113</v>
      </c>
      <c r="C141" s="62">
        <v>0.08</v>
      </c>
      <c r="D141" s="18"/>
      <c r="E141" s="16"/>
      <c r="F141" s="16"/>
      <c r="G141" s="16"/>
      <c r="H141" s="103"/>
    </row>
    <row r="142" spans="1:9" ht="12.75">
      <c r="A142" s="241"/>
      <c r="B142" s="104" t="s">
        <v>59</v>
      </c>
      <c r="C142" s="40">
        <f>0.9*424</f>
        <v>381.6</v>
      </c>
      <c r="D142" s="57">
        <f>D136*C142</f>
        <v>435615.48</v>
      </c>
      <c r="E142" s="57">
        <f>(C142*E136)*1.08</f>
        <v>553487.9040000001</v>
      </c>
      <c r="F142" s="57">
        <f aca="true" t="shared" si="6" ref="F142:H144">E142*1.08</f>
        <v>597766.9363200001</v>
      </c>
      <c r="G142" s="57">
        <f t="shared" si="6"/>
        <v>645588.2912256002</v>
      </c>
      <c r="H142" s="105">
        <f t="shared" si="6"/>
        <v>697235.3545236483</v>
      </c>
      <c r="I142" s="30"/>
    </row>
    <row r="143" spans="1:9" ht="12.75">
      <c r="A143" s="241"/>
      <c r="B143" s="104" t="s">
        <v>60</v>
      </c>
      <c r="C143" s="40">
        <v>6</v>
      </c>
      <c r="D143" s="57">
        <f>D137*C143</f>
        <v>3905.1283949999997</v>
      </c>
      <c r="E143" s="57">
        <f>(C143*E137)*1.08</f>
        <v>4961.810196000001</v>
      </c>
      <c r="F143" s="57">
        <f t="shared" si="6"/>
        <v>5358.755011680002</v>
      </c>
      <c r="G143" s="57">
        <f t="shared" si="6"/>
        <v>5787.455412614403</v>
      </c>
      <c r="H143" s="105">
        <f t="shared" si="6"/>
        <v>6250.4518456235555</v>
      </c>
      <c r="I143" s="30"/>
    </row>
    <row r="144" spans="1:9" ht="12.75">
      <c r="A144" s="241"/>
      <c r="B144" s="104" t="s">
        <v>112</v>
      </c>
      <c r="C144" s="40">
        <v>5</v>
      </c>
      <c r="D144" s="57">
        <f>D138*C144</f>
        <v>1033.10275</v>
      </c>
      <c r="E144" s="57">
        <f>(C144*E138)*1.08</f>
        <v>1312.6482</v>
      </c>
      <c r="F144" s="57">
        <f t="shared" si="6"/>
        <v>1417.6600560000002</v>
      </c>
      <c r="G144" s="57">
        <f t="shared" si="6"/>
        <v>1531.0728604800004</v>
      </c>
      <c r="H144" s="105">
        <f t="shared" si="6"/>
        <v>1653.5586893184004</v>
      </c>
      <c r="I144" s="30"/>
    </row>
    <row r="145" spans="1:9" ht="13.5" thickBot="1">
      <c r="A145" s="242"/>
      <c r="B145" s="266" t="s">
        <v>73</v>
      </c>
      <c r="C145" s="267"/>
      <c r="D145" s="106">
        <f>SUM(D142:D144)</f>
        <v>440553.711145</v>
      </c>
      <c r="E145" s="107">
        <f>SUM(E142:E144)</f>
        <v>559762.3623960002</v>
      </c>
      <c r="F145" s="107">
        <f>SUM(F142:F144)</f>
        <v>604543.35138768</v>
      </c>
      <c r="G145" s="107">
        <f>SUM(G142:G144)</f>
        <v>652906.8194986946</v>
      </c>
      <c r="H145" s="108">
        <f>SUM(H142:H144)</f>
        <v>705139.3650585902</v>
      </c>
      <c r="I145" s="30"/>
    </row>
    <row r="146" spans="1:9" ht="13.5" thickBot="1">
      <c r="A146" s="12"/>
      <c r="B146" s="8"/>
      <c r="C146" s="8"/>
      <c r="D146" s="33"/>
      <c r="E146" s="2"/>
      <c r="F146" s="2"/>
      <c r="G146" s="2"/>
      <c r="H146" s="2"/>
      <c r="I146" s="30"/>
    </row>
    <row r="147" spans="1:9" s="69" customFormat="1" ht="19.5" customHeight="1">
      <c r="A147" s="271" t="s">
        <v>74</v>
      </c>
      <c r="B147" s="113" t="s">
        <v>114</v>
      </c>
      <c r="C147" s="114"/>
      <c r="D147" s="111" t="s">
        <v>77</v>
      </c>
      <c r="E147" s="111" t="s">
        <v>78</v>
      </c>
      <c r="F147" s="111" t="s">
        <v>79</v>
      </c>
      <c r="G147" s="111" t="s">
        <v>80</v>
      </c>
      <c r="H147" s="111" t="s">
        <v>81</v>
      </c>
      <c r="I147" s="73"/>
    </row>
    <row r="148" spans="1:18" ht="12.75">
      <c r="A148" s="272"/>
      <c r="B148" s="104" t="s">
        <v>61</v>
      </c>
      <c r="C148" s="21">
        <v>5</v>
      </c>
      <c r="D148" s="115" t="s">
        <v>115</v>
      </c>
      <c r="E148" s="59"/>
      <c r="F148" s="59"/>
      <c r="G148" s="59"/>
      <c r="H148" s="116"/>
      <c r="I148" s="11"/>
      <c r="J148" s="11"/>
      <c r="K148" s="11"/>
      <c r="L148" s="11"/>
      <c r="M148" s="11"/>
      <c r="N148" s="11"/>
      <c r="O148" s="11"/>
      <c r="P148" s="10"/>
      <c r="Q148" s="10"/>
      <c r="R148" s="10"/>
    </row>
    <row r="149" spans="1:18" ht="12.75">
      <c r="A149" s="272"/>
      <c r="B149" s="104" t="s">
        <v>62</v>
      </c>
      <c r="C149" s="21">
        <v>70</v>
      </c>
      <c r="D149" s="115" t="s">
        <v>1</v>
      </c>
      <c r="E149" s="59"/>
      <c r="F149" s="59"/>
      <c r="G149" s="59"/>
      <c r="H149" s="116"/>
      <c r="I149" s="11"/>
      <c r="J149" s="11"/>
      <c r="K149" s="11"/>
      <c r="L149" s="11"/>
      <c r="M149" s="11"/>
      <c r="N149" s="11"/>
      <c r="O149" s="11"/>
      <c r="P149" s="10"/>
      <c r="Q149" s="10"/>
      <c r="R149" s="10"/>
    </row>
    <row r="150" spans="1:18" ht="12.75">
      <c r="A150" s="272"/>
      <c r="B150" s="47"/>
      <c r="C150" s="21"/>
      <c r="D150" s="115"/>
      <c r="E150" s="59"/>
      <c r="F150" s="59"/>
      <c r="G150" s="59"/>
      <c r="H150" s="116"/>
      <c r="I150" s="11"/>
      <c r="J150" s="11"/>
      <c r="K150" s="11"/>
      <c r="L150" s="11"/>
      <c r="M150" s="11"/>
      <c r="N150" s="11"/>
      <c r="O150" s="11"/>
      <c r="P150" s="10"/>
      <c r="Q150" s="10"/>
      <c r="R150" s="10"/>
    </row>
    <row r="151" spans="1:18" ht="12.75">
      <c r="A151" s="272"/>
      <c r="B151" s="47"/>
      <c r="C151" s="20"/>
      <c r="D151" s="115"/>
      <c r="E151" s="59"/>
      <c r="F151" s="59"/>
      <c r="G151" s="59"/>
      <c r="H151" s="116"/>
      <c r="I151" s="11"/>
      <c r="J151" s="11"/>
      <c r="K151" s="11"/>
      <c r="L151" s="11"/>
      <c r="M151" s="11"/>
      <c r="N151" s="11"/>
      <c r="O151" s="11"/>
      <c r="P151" s="10"/>
      <c r="Q151" s="10"/>
      <c r="R151" s="10"/>
    </row>
    <row r="152" spans="1:18" ht="12.75">
      <c r="A152" s="272"/>
      <c r="B152" s="46"/>
      <c r="C152" s="59" t="s">
        <v>65</v>
      </c>
      <c r="D152" s="59"/>
      <c r="E152" s="59"/>
      <c r="F152" s="59"/>
      <c r="G152" s="59"/>
      <c r="H152" s="116"/>
      <c r="I152" s="11"/>
      <c r="J152" s="11"/>
      <c r="K152" s="11"/>
      <c r="L152" s="11"/>
      <c r="M152" s="11"/>
      <c r="N152" s="11"/>
      <c r="O152" s="11"/>
      <c r="P152" s="10"/>
      <c r="Q152" s="10"/>
      <c r="R152" s="10"/>
    </row>
    <row r="153" spans="1:18" ht="12.75">
      <c r="A153" s="272"/>
      <c r="B153" s="104" t="s">
        <v>2</v>
      </c>
      <c r="C153" s="41">
        <v>186500</v>
      </c>
      <c r="D153" s="57">
        <f>C153/C148</f>
        <v>37300</v>
      </c>
      <c r="E153" s="57">
        <f aca="true" t="shared" si="7" ref="E153:H154">D153</f>
        <v>37300</v>
      </c>
      <c r="F153" s="57">
        <f t="shared" si="7"/>
        <v>37300</v>
      </c>
      <c r="G153" s="57">
        <f t="shared" si="7"/>
        <v>37300</v>
      </c>
      <c r="H153" s="105">
        <f t="shared" si="7"/>
        <v>37300</v>
      </c>
      <c r="I153" s="42"/>
      <c r="J153" s="42"/>
      <c r="K153" s="42"/>
      <c r="L153" s="42"/>
      <c r="M153" s="42"/>
      <c r="N153" s="42"/>
      <c r="O153" s="42"/>
      <c r="P153" s="43"/>
      <c r="Q153" s="10"/>
      <c r="R153" s="10"/>
    </row>
    <row r="154" spans="1:18" ht="12.75">
      <c r="A154" s="272"/>
      <c r="B154" s="104" t="s">
        <v>127</v>
      </c>
      <c r="C154" s="41">
        <v>40050</v>
      </c>
      <c r="D154" s="57">
        <f>C154/C148</f>
        <v>8010</v>
      </c>
      <c r="E154" s="57">
        <f t="shared" si="7"/>
        <v>8010</v>
      </c>
      <c r="F154" s="57">
        <f t="shared" si="7"/>
        <v>8010</v>
      </c>
      <c r="G154" s="57">
        <f t="shared" si="7"/>
        <v>8010</v>
      </c>
      <c r="H154" s="105">
        <f t="shared" si="7"/>
        <v>8010</v>
      </c>
      <c r="I154" s="3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9" ht="13.5" thickBot="1">
      <c r="A155" s="272"/>
      <c r="B155" s="204" t="s">
        <v>116</v>
      </c>
      <c r="C155" s="117"/>
      <c r="D155" s="118">
        <f>SUM(D153:D154)</f>
        <v>45310</v>
      </c>
      <c r="E155" s="118">
        <f>SUM(E153:E154)</f>
        <v>45310</v>
      </c>
      <c r="F155" s="118">
        <f>SUM(F153:F154)</f>
        <v>45310</v>
      </c>
      <c r="G155" s="118">
        <f>SUM(G153:G154)</f>
        <v>45310</v>
      </c>
      <c r="H155" s="119">
        <f>SUM(H153:H154)</f>
        <v>45310</v>
      </c>
      <c r="I155" s="30"/>
    </row>
    <row r="156" spans="1:9" ht="12.75">
      <c r="A156" s="236"/>
      <c r="E156" s="2"/>
      <c r="F156" s="2"/>
      <c r="G156" s="2"/>
      <c r="H156" s="2"/>
      <c r="I156" s="30"/>
    </row>
    <row r="157" spans="1:9" ht="13.5" thickBot="1">
      <c r="A157" s="236"/>
      <c r="B157" s="30"/>
      <c r="C157" s="45"/>
      <c r="D157" s="45"/>
      <c r="E157" s="45"/>
      <c r="F157" s="30"/>
      <c r="G157" s="30"/>
      <c r="H157" s="30"/>
      <c r="I157" s="30"/>
    </row>
    <row r="158" spans="1:9" s="69" customFormat="1" ht="19.5" customHeight="1">
      <c r="A158" s="272"/>
      <c r="B158" s="231" t="s">
        <v>117</v>
      </c>
      <c r="C158" s="232"/>
      <c r="D158" s="87" t="s">
        <v>77</v>
      </c>
      <c r="E158" s="87" t="s">
        <v>78</v>
      </c>
      <c r="F158" s="87" t="s">
        <v>79</v>
      </c>
      <c r="G158" s="87" t="s">
        <v>80</v>
      </c>
      <c r="H158" s="87" t="s">
        <v>81</v>
      </c>
      <c r="I158" s="136"/>
    </row>
    <row r="159" spans="1:9" ht="12.75">
      <c r="A159" s="272"/>
      <c r="B159" s="233" t="s">
        <v>116</v>
      </c>
      <c r="C159" s="234"/>
      <c r="D159" s="35">
        <f>D155</f>
        <v>45310</v>
      </c>
      <c r="E159" s="35">
        <f>E155</f>
        <v>45310</v>
      </c>
      <c r="F159" s="35">
        <f>F155</f>
        <v>45310</v>
      </c>
      <c r="G159" s="35">
        <f>G155</f>
        <v>45310</v>
      </c>
      <c r="H159" s="36">
        <f>H155</f>
        <v>45310</v>
      </c>
      <c r="I159" s="30"/>
    </row>
    <row r="160" spans="1:9" ht="16.5" thickBot="1">
      <c r="A160" s="273"/>
      <c r="B160" s="221" t="s">
        <v>63</v>
      </c>
      <c r="C160" s="222"/>
      <c r="D160" s="120">
        <f>SUM(D159:D159)</f>
        <v>45310</v>
      </c>
      <c r="E160" s="120">
        <f>SUM(E159:E159)</f>
        <v>45310</v>
      </c>
      <c r="F160" s="120">
        <f>SUM(F159:F159)</f>
        <v>45310</v>
      </c>
      <c r="G160" s="120">
        <f>SUM(G159:G159)</f>
        <v>45310</v>
      </c>
      <c r="H160" s="121">
        <f>SUM(H159:H159)</f>
        <v>45310</v>
      </c>
      <c r="I160" s="30"/>
    </row>
    <row r="161" spans="2:9" ht="13.5" thickBot="1">
      <c r="B161" s="30"/>
      <c r="C161" s="45"/>
      <c r="D161" s="45"/>
      <c r="E161" s="45"/>
      <c r="F161" s="30"/>
      <c r="G161" s="30"/>
      <c r="H161" s="30"/>
      <c r="I161" s="30"/>
    </row>
    <row r="162" spans="1:9" s="69" customFormat="1" ht="24.75" customHeight="1">
      <c r="A162" s="274" t="s">
        <v>75</v>
      </c>
      <c r="B162" s="223" t="s">
        <v>64</v>
      </c>
      <c r="C162" s="223"/>
      <c r="D162" s="129" t="s">
        <v>77</v>
      </c>
      <c r="E162" s="129" t="s">
        <v>78</v>
      </c>
      <c r="F162" s="129" t="s">
        <v>79</v>
      </c>
      <c r="G162" s="129" t="s">
        <v>80</v>
      </c>
      <c r="H162" s="129" t="s">
        <v>81</v>
      </c>
      <c r="I162" s="136"/>
    </row>
    <row r="163" spans="1:9" ht="12.75">
      <c r="A163" s="275"/>
      <c r="B163" s="245" t="s">
        <v>118</v>
      </c>
      <c r="C163" s="245"/>
      <c r="D163" s="124">
        <f>D145</f>
        <v>440553.711145</v>
      </c>
      <c r="E163" s="124">
        <f>E145</f>
        <v>559762.3623960002</v>
      </c>
      <c r="F163" s="124">
        <f>F145</f>
        <v>604543.35138768</v>
      </c>
      <c r="G163" s="124">
        <f>G145</f>
        <v>652906.8194986946</v>
      </c>
      <c r="H163" s="130">
        <f>H145</f>
        <v>705139.3650585902</v>
      </c>
      <c r="I163" s="30"/>
    </row>
    <row r="164" spans="1:9" ht="12.75">
      <c r="A164" s="275"/>
      <c r="B164" s="245" t="s">
        <v>66</v>
      </c>
      <c r="C164" s="245"/>
      <c r="D164" s="125">
        <f>D129</f>
        <v>146465.74034000002</v>
      </c>
      <c r="E164" s="125">
        <f>E129</f>
        <v>153148.752432</v>
      </c>
      <c r="F164" s="125">
        <f>F129</f>
        <v>165400.65262656</v>
      </c>
      <c r="G164" s="125">
        <f>G129</f>
        <v>178632.7048366848</v>
      </c>
      <c r="H164" s="131">
        <f>H129</f>
        <v>192923.3212236196</v>
      </c>
      <c r="I164" s="30"/>
    </row>
    <row r="165" spans="1:9" ht="12.75">
      <c r="A165" s="275"/>
      <c r="B165" s="245" t="s">
        <v>116</v>
      </c>
      <c r="C165" s="245"/>
      <c r="D165" s="125">
        <f>D160</f>
        <v>45310</v>
      </c>
      <c r="E165" s="125">
        <f>E160</f>
        <v>45310</v>
      </c>
      <c r="F165" s="125">
        <f>F160</f>
        <v>45310</v>
      </c>
      <c r="G165" s="125">
        <f>G160</f>
        <v>45310</v>
      </c>
      <c r="H165" s="131">
        <f>H160</f>
        <v>45310</v>
      </c>
      <c r="I165" s="30"/>
    </row>
    <row r="166" spans="1:9" ht="12.75">
      <c r="A166" s="275"/>
      <c r="B166" s="224" t="s">
        <v>67</v>
      </c>
      <c r="C166" s="224"/>
      <c r="D166" s="126">
        <f>D163-D164-D165</f>
        <v>248777.970805</v>
      </c>
      <c r="E166" s="126">
        <f>E163-E164-E165</f>
        <v>361303.6099640002</v>
      </c>
      <c r="F166" s="126">
        <f>F163-F164-F165</f>
        <v>393832.69876112003</v>
      </c>
      <c r="G166" s="126">
        <f>G163-G164-G165</f>
        <v>428964.1146620098</v>
      </c>
      <c r="H166" s="132">
        <f>H163-H164-H165</f>
        <v>466906.04383497057</v>
      </c>
      <c r="I166" s="30"/>
    </row>
    <row r="167" spans="1:9" ht="12.75">
      <c r="A167" s="275"/>
      <c r="B167" s="16"/>
      <c r="C167" s="16"/>
      <c r="D167" s="126"/>
      <c r="E167" s="127"/>
      <c r="F167" s="128"/>
      <c r="G167" s="128"/>
      <c r="H167" s="133"/>
      <c r="I167" s="30"/>
    </row>
    <row r="168" spans="1:9" ht="12.75">
      <c r="A168" s="275"/>
      <c r="B168" s="9" t="s">
        <v>68</v>
      </c>
      <c r="C168" s="122">
        <v>35</v>
      </c>
      <c r="D168" s="125">
        <f>D166*C168%</f>
        <v>87072.28978174999</v>
      </c>
      <c r="E168" s="125">
        <f>E166*C168%</f>
        <v>126456.26348740005</v>
      </c>
      <c r="F168" s="125">
        <f>F166*C168%</f>
        <v>137841.444566392</v>
      </c>
      <c r="G168" s="125">
        <f>G166*C168%</f>
        <v>150137.44013170342</v>
      </c>
      <c r="H168" s="131">
        <f>H166*C168%</f>
        <v>163417.11534223967</v>
      </c>
      <c r="I168" s="30"/>
    </row>
    <row r="169" spans="1:9" s="49" customFormat="1" ht="18.75" thickBot="1">
      <c r="A169" s="275"/>
      <c r="B169" s="225" t="s">
        <v>119</v>
      </c>
      <c r="C169" s="225"/>
      <c r="D169" s="181">
        <f>D166-D168</f>
        <v>161705.68102324998</v>
      </c>
      <c r="E169" s="134">
        <f>E166-E168</f>
        <v>234847.34647660013</v>
      </c>
      <c r="F169" s="134">
        <f>F166-F168</f>
        <v>255991.25419472804</v>
      </c>
      <c r="G169" s="134">
        <f>G166-G168</f>
        <v>278826.67453030637</v>
      </c>
      <c r="H169" s="135">
        <f>H166-H168</f>
        <v>303488.9284927309</v>
      </c>
      <c r="I169" s="138"/>
    </row>
    <row r="170" spans="1:9" ht="12.75">
      <c r="A170" s="276"/>
      <c r="B170" s="238"/>
      <c r="C170" s="239"/>
      <c r="D170" s="182"/>
      <c r="E170" s="44"/>
      <c r="F170" s="17"/>
      <c r="G170" s="17"/>
      <c r="H170" s="17"/>
      <c r="I170" s="30"/>
    </row>
    <row r="171" spans="1:9" ht="15">
      <c r="A171" s="276"/>
      <c r="B171" s="229" t="s">
        <v>130</v>
      </c>
      <c r="C171" s="230"/>
      <c r="D171" s="186">
        <v>154000</v>
      </c>
      <c r="E171" s="44"/>
      <c r="F171" s="17"/>
      <c r="G171" s="17"/>
      <c r="H171" s="17"/>
      <c r="I171" s="30"/>
    </row>
    <row r="172" spans="1:9" ht="15">
      <c r="A172" s="276"/>
      <c r="B172" s="183"/>
      <c r="C172" s="180"/>
      <c r="D172" s="184"/>
      <c r="E172" s="44"/>
      <c r="F172" s="17"/>
      <c r="G172" s="17"/>
      <c r="H172" s="17"/>
      <c r="I172" s="30"/>
    </row>
    <row r="173" spans="1:9" ht="15">
      <c r="A173" s="276"/>
      <c r="B173" s="229" t="s">
        <v>125</v>
      </c>
      <c r="C173" s="230"/>
      <c r="D173" s="187">
        <f>+D171+15000+5000</f>
        <v>174000</v>
      </c>
      <c r="E173" s="44"/>
      <c r="F173" s="17"/>
      <c r="G173" s="17"/>
      <c r="H173" s="17"/>
      <c r="I173" s="30"/>
    </row>
    <row r="174" spans="1:9" ht="15">
      <c r="A174" s="276"/>
      <c r="B174" s="219"/>
      <c r="C174" s="220"/>
      <c r="D174" s="185"/>
      <c r="E174" s="44"/>
      <c r="F174" s="17"/>
      <c r="G174" s="17"/>
      <c r="H174" s="17"/>
      <c r="I174" s="30"/>
    </row>
    <row r="175" spans="1:9" ht="16.5" customHeight="1" thickBot="1">
      <c r="A175" s="277"/>
      <c r="B175" s="229" t="s">
        <v>87</v>
      </c>
      <c r="C175" s="230"/>
      <c r="D175" s="186">
        <f>D169+E169+F169</f>
        <v>652544.2816945782</v>
      </c>
      <c r="E175" s="178"/>
      <c r="F175" s="123"/>
      <c r="G175" s="123"/>
      <c r="H175" s="123"/>
      <c r="I175" s="30"/>
    </row>
    <row r="176" spans="2:9" ht="12.75">
      <c r="B176" s="9"/>
      <c r="C176" s="9"/>
      <c r="D176" s="44"/>
      <c r="E176" s="44"/>
      <c r="F176" s="17"/>
      <c r="G176" s="17"/>
      <c r="H176" s="17"/>
      <c r="I176" s="30"/>
    </row>
    <row r="177" spans="2:9" ht="20.25">
      <c r="B177" s="205"/>
      <c r="C177" s="206" t="s">
        <v>88</v>
      </c>
      <c r="D177" s="207">
        <f>D173/(D175/5)</f>
        <v>1.3332428532523735</v>
      </c>
      <c r="E177" s="44"/>
      <c r="F177" s="17"/>
      <c r="G177" s="17"/>
      <c r="H177" s="17"/>
      <c r="I177" s="30"/>
    </row>
    <row r="178" spans="2:9" ht="18">
      <c r="B178" s="179"/>
      <c r="C178" s="45"/>
      <c r="D178" s="44"/>
      <c r="E178" s="45"/>
      <c r="F178" s="30"/>
      <c r="G178" s="30"/>
      <c r="H178" s="30"/>
      <c r="I178" s="30"/>
    </row>
    <row r="179" spans="2:9" ht="12.75">
      <c r="B179" s="30"/>
      <c r="C179" s="45"/>
      <c r="D179" s="44"/>
      <c r="E179" s="45"/>
      <c r="F179" s="30"/>
      <c r="G179" s="30"/>
      <c r="H179" s="30"/>
      <c r="I179" s="30"/>
    </row>
    <row r="180" spans="2:9" ht="12.75">
      <c r="B180" s="30"/>
      <c r="C180" s="44"/>
      <c r="D180" s="44"/>
      <c r="E180" s="44"/>
      <c r="F180" s="30"/>
      <c r="G180" s="30"/>
      <c r="H180" s="30"/>
      <c r="I180" s="30"/>
    </row>
    <row r="181" spans="2:9" ht="12.75">
      <c r="B181" s="30"/>
      <c r="C181" s="44"/>
      <c r="D181" s="44"/>
      <c r="E181" s="44"/>
      <c r="F181" s="30"/>
      <c r="G181" s="30"/>
      <c r="H181" s="30"/>
      <c r="I181" s="30"/>
    </row>
    <row r="182" spans="2:5" ht="12.75">
      <c r="B182" s="10"/>
      <c r="C182" s="29"/>
      <c r="D182" s="29"/>
      <c r="E182" s="29"/>
    </row>
    <row r="183" spans="2:5" ht="12.75">
      <c r="B183" s="50"/>
      <c r="C183" s="51"/>
      <c r="D183" s="51"/>
      <c r="E183" s="51"/>
    </row>
    <row r="184" spans="2:5" ht="12.75">
      <c r="B184" s="10"/>
      <c r="C184" s="10"/>
      <c r="D184" s="10"/>
      <c r="E184" s="10"/>
    </row>
    <row r="185" spans="2:5" ht="12.75">
      <c r="B185" s="50"/>
      <c r="C185" s="52"/>
      <c r="D185" s="50"/>
      <c r="E185" s="52"/>
    </row>
    <row r="186" spans="2:5" ht="12.75">
      <c r="B186" s="10"/>
      <c r="C186" s="53"/>
      <c r="D186" s="10"/>
      <c r="E186" s="53"/>
    </row>
    <row r="187" spans="2:5" ht="12.75">
      <c r="B187" s="50"/>
      <c r="C187" s="52"/>
      <c r="D187" s="50"/>
      <c r="E187" s="53"/>
    </row>
    <row r="188" spans="2:5" ht="12.75">
      <c r="B188" s="10"/>
      <c r="C188" s="53"/>
      <c r="D188" s="10"/>
      <c r="E188" s="53"/>
    </row>
    <row r="189" spans="2:5" ht="12.75">
      <c r="B189" s="50"/>
      <c r="C189" s="52"/>
      <c r="D189" s="50"/>
      <c r="E189" s="29"/>
    </row>
    <row r="190" spans="2:5" ht="12.75">
      <c r="B190" s="50"/>
      <c r="C190" s="51"/>
      <c r="D190" s="51"/>
      <c r="E190" s="51"/>
    </row>
    <row r="191" spans="2:5" ht="12.75">
      <c r="B191" s="10"/>
      <c r="C191" s="53"/>
      <c r="D191" s="53"/>
      <c r="E191" s="53"/>
    </row>
    <row r="192" spans="2:5" ht="12.75">
      <c r="B192" s="10"/>
      <c r="C192" s="29"/>
      <c r="D192" s="29"/>
      <c r="E192" s="29"/>
    </row>
    <row r="193" spans="2:5" ht="15.75">
      <c r="B193" s="54"/>
      <c r="C193" s="55"/>
      <c r="D193" s="55"/>
      <c r="E193" s="55"/>
    </row>
    <row r="194" spans="2:5" ht="12.75">
      <c r="B194" s="10"/>
      <c r="C194" s="53"/>
      <c r="D194" s="29"/>
      <c r="E194" s="29"/>
    </row>
    <row r="195" spans="2:5" ht="12.75">
      <c r="B195" s="10"/>
      <c r="C195" s="29"/>
      <c r="D195" s="29"/>
      <c r="E195" s="29"/>
    </row>
    <row r="196" spans="2:5" ht="12.75">
      <c r="B196" s="10"/>
      <c r="C196" s="10"/>
      <c r="D196" s="29"/>
      <c r="E196" s="29"/>
    </row>
    <row r="197" spans="2:5" ht="12.75">
      <c r="B197" s="10"/>
      <c r="C197" s="29"/>
      <c r="D197" s="29"/>
      <c r="E197" s="29"/>
    </row>
    <row r="198" spans="2:5" ht="12.75">
      <c r="B198" s="10"/>
      <c r="C198" s="29"/>
      <c r="D198" s="29"/>
      <c r="E198" s="29"/>
    </row>
    <row r="199" spans="2:5" ht="12.75">
      <c r="B199" s="10"/>
      <c r="C199" s="53"/>
      <c r="D199" s="29"/>
      <c r="E199" s="29"/>
    </row>
    <row r="200" spans="2:5" ht="12.75">
      <c r="B200" s="50"/>
      <c r="C200" s="51"/>
      <c r="D200" s="48"/>
      <c r="E200" s="48"/>
    </row>
    <row r="201" spans="2:5" ht="12.75">
      <c r="B201" s="10"/>
      <c r="C201" s="56"/>
      <c r="D201" s="29"/>
      <c r="E201" s="29"/>
    </row>
    <row r="202" spans="2:5" ht="12.75">
      <c r="B202" s="10"/>
      <c r="C202" s="29"/>
      <c r="D202" s="29"/>
      <c r="E202" s="29"/>
    </row>
  </sheetData>
  <mergeCells count="128">
    <mergeCell ref="B1:J1"/>
    <mergeCell ref="B2:J2"/>
    <mergeCell ref="B3:J3"/>
    <mergeCell ref="B17:D17"/>
    <mergeCell ref="A147:A160"/>
    <mergeCell ref="A162:A175"/>
    <mergeCell ref="A97:A119"/>
    <mergeCell ref="A122:A138"/>
    <mergeCell ref="A19:A28"/>
    <mergeCell ref="A32:A40"/>
    <mergeCell ref="B145:C145"/>
    <mergeCell ref="B139:C139"/>
    <mergeCell ref="B122:C122"/>
    <mergeCell ref="B132:C132"/>
    <mergeCell ref="B126:C126"/>
    <mergeCell ref="B127:C127"/>
    <mergeCell ref="B128:C128"/>
    <mergeCell ref="B129:C129"/>
    <mergeCell ref="B124:C124"/>
    <mergeCell ref="B125:C125"/>
    <mergeCell ref="B136:C136"/>
    <mergeCell ref="B130:C130"/>
    <mergeCell ref="B131:C131"/>
    <mergeCell ref="B135:C135"/>
    <mergeCell ref="B134:C134"/>
    <mergeCell ref="B123:C123"/>
    <mergeCell ref="B109:C109"/>
    <mergeCell ref="B121:C121"/>
    <mergeCell ref="B113:C113"/>
    <mergeCell ref="B111:C111"/>
    <mergeCell ref="B112:C112"/>
    <mergeCell ref="B118:C118"/>
    <mergeCell ref="B119:C119"/>
    <mergeCell ref="B120:C120"/>
    <mergeCell ref="B117:C117"/>
    <mergeCell ref="B114:C114"/>
    <mergeCell ref="B115:C115"/>
    <mergeCell ref="B100:C100"/>
    <mergeCell ref="B101:C101"/>
    <mergeCell ref="B102:C102"/>
    <mergeCell ref="B107:C107"/>
    <mergeCell ref="B104:C104"/>
    <mergeCell ref="B105:C105"/>
    <mergeCell ref="B106:C106"/>
    <mergeCell ref="B108:C108"/>
    <mergeCell ref="B93:C93"/>
    <mergeCell ref="B94:C94"/>
    <mergeCell ref="B97:C97"/>
    <mergeCell ref="B99:C99"/>
    <mergeCell ref="B95:C95"/>
    <mergeCell ref="B98:C98"/>
    <mergeCell ref="B103:C103"/>
    <mergeCell ref="B69:C69"/>
    <mergeCell ref="B79:C79"/>
    <mergeCell ref="B80:C80"/>
    <mergeCell ref="B81:C81"/>
    <mergeCell ref="B77:C77"/>
    <mergeCell ref="B78:C78"/>
    <mergeCell ref="B72:C72"/>
    <mergeCell ref="B73:C73"/>
    <mergeCell ref="B92:C92"/>
    <mergeCell ref="B74:C74"/>
    <mergeCell ref="B75:C75"/>
    <mergeCell ref="B87:C87"/>
    <mergeCell ref="B88:C88"/>
    <mergeCell ref="B76:C76"/>
    <mergeCell ref="B90:C90"/>
    <mergeCell ref="B91:C91"/>
    <mergeCell ref="B82:C82"/>
    <mergeCell ref="B84:C84"/>
    <mergeCell ref="B83:C83"/>
    <mergeCell ref="B89:C89"/>
    <mergeCell ref="B61:C61"/>
    <mergeCell ref="B62:C62"/>
    <mergeCell ref="B63:C63"/>
    <mergeCell ref="B64:C64"/>
    <mergeCell ref="B71:C71"/>
    <mergeCell ref="B85:C85"/>
    <mergeCell ref="B86:C86"/>
    <mergeCell ref="B56:C56"/>
    <mergeCell ref="B58:C58"/>
    <mergeCell ref="B65:C65"/>
    <mergeCell ref="B66:C66"/>
    <mergeCell ref="B67:C67"/>
    <mergeCell ref="B70:C70"/>
    <mergeCell ref="B68:C68"/>
    <mergeCell ref="D43:F43"/>
    <mergeCell ref="B51:C51"/>
    <mergeCell ref="B52:C52"/>
    <mergeCell ref="B45:C45"/>
    <mergeCell ref="B46:C46"/>
    <mergeCell ref="B47:C47"/>
    <mergeCell ref="B48:C48"/>
    <mergeCell ref="B33:C33"/>
    <mergeCell ref="B41:C41"/>
    <mergeCell ref="B43:C43"/>
    <mergeCell ref="B49:C49"/>
    <mergeCell ref="B42:C42"/>
    <mergeCell ref="B116:C116"/>
    <mergeCell ref="B34:C34"/>
    <mergeCell ref="B40:C40"/>
    <mergeCell ref="B38:C38"/>
    <mergeCell ref="B39:C39"/>
    <mergeCell ref="B35:C35"/>
    <mergeCell ref="B37:C37"/>
    <mergeCell ref="B36:C36"/>
    <mergeCell ref="B50:C50"/>
    <mergeCell ref="B55:C55"/>
    <mergeCell ref="B174:C174"/>
    <mergeCell ref="B175:C175"/>
    <mergeCell ref="B160:C160"/>
    <mergeCell ref="B162:C162"/>
    <mergeCell ref="B163:C163"/>
    <mergeCell ref="B164:C164"/>
    <mergeCell ref="B165:C165"/>
    <mergeCell ref="B166:C166"/>
    <mergeCell ref="B169:C169"/>
    <mergeCell ref="B173:C173"/>
    <mergeCell ref="B171:C171"/>
    <mergeCell ref="B158:C158"/>
    <mergeCell ref="B159:C159"/>
    <mergeCell ref="A42:A62"/>
    <mergeCell ref="A64:A95"/>
    <mergeCell ref="B170:C170"/>
    <mergeCell ref="A140:A145"/>
    <mergeCell ref="B44:C44"/>
    <mergeCell ref="B59:C59"/>
    <mergeCell ref="B60:C60"/>
  </mergeCells>
  <printOptions/>
  <pageMargins left="0.5905511811023623" right="0.5905511811023623" top="0.1968503937007874" bottom="0.1968503937007874" header="0" footer="0"/>
  <pageSetup fitToHeight="5" horizontalDpi="300" verticalDpi="300" orientation="landscape" paperSize="9" scale="61" r:id="rId4"/>
  <headerFooter alignWithMargins="0">
    <oddHeader>&amp;LInderfor SA&amp;RAbril de 2005</oddHeader>
    <oddFooter>&amp;LInderfor SA
Pellegrini 263 PB A
Rosario Argentina
&amp;C0341-4827562
info@inderfor.com&amp;R&amp;9www.inderfor.com</oddFooter>
  </headerFooter>
  <rowBreaks count="4" manualBreakCount="4">
    <brk id="16" min="1" max="9" man="1"/>
    <brk id="62" min="1" max="9" man="1"/>
    <brk id="120" min="1" max="9" man="1"/>
    <brk id="156" min="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Cruickshank</dc:creator>
  <cp:keywords/>
  <dc:description/>
  <cp:lastModifiedBy>Inderfor</cp:lastModifiedBy>
  <cp:lastPrinted>2005-06-14T13:14:34Z</cp:lastPrinted>
  <dcterms:created xsi:type="dcterms:W3CDTF">2001-10-10T08:24:55Z</dcterms:created>
  <dcterms:modified xsi:type="dcterms:W3CDTF">2005-06-14T13:20:57Z</dcterms:modified>
  <cp:category/>
  <cp:version/>
  <cp:contentType/>
  <cp:contentStatus/>
</cp:coreProperties>
</file>